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74" activeTab="0"/>
  </bookViews>
  <sheets>
    <sheet name="CUSTO TOTAL " sheetId="1" r:id="rId1"/>
    <sheet name="Auxiliar Administrativo" sheetId="2" r:id="rId2"/>
    <sheet name="Esp. Aquisição Licitações" sheetId="3" r:id="rId3"/>
    <sheet name="Téc. aquisições e licit." sheetId="4" r:id="rId4"/>
    <sheet name="Esp. Geren. Financeiro e Patrim" sheetId="5" r:id="rId5"/>
    <sheet name="Téc. financ. e patrim" sheetId="6" r:id="rId6"/>
    <sheet name="Espec. Planej. Execução" sheetId="7" r:id="rId7"/>
    <sheet name="Téc. Tecnologia Inf." sheetId="8" r:id="rId8"/>
    <sheet name="Esp. Monitor. Socioambiental" sheetId="9" r:id="rId9"/>
    <sheet name="Téc. em Socioamb" sheetId="10" r:id="rId10"/>
    <sheet name="Assessor Juridico" sheetId="11" r:id="rId11"/>
    <sheet name="Téc. em Ger. Contratos" sheetId="12" r:id="rId12"/>
    <sheet name="Equipe tecnica PDSA II_Adm" sheetId="13" state="hidden" r:id="rId13"/>
    <sheet name="Plan3" sheetId="14" state="hidden" r:id="rId14"/>
  </sheets>
  <definedNames>
    <definedName name="_xlnm.Print_Area" localSheetId="10">'Assessor Juridico'!$A$1:$K$96</definedName>
    <definedName name="_xlnm.Print_Area" localSheetId="1">'Auxiliar Administrativo'!$A$1:$K$96</definedName>
    <definedName name="_xlnm.Print_Area" localSheetId="0">'CUSTO TOTAL '!$B$1:$I$32</definedName>
    <definedName name="_xlnm.Print_Area" localSheetId="2">'Esp. Aquisição Licitações'!$A$1:$K$96</definedName>
    <definedName name="_xlnm.Print_Area" localSheetId="4">'Esp. Geren. Financeiro e Patrim'!$A$1:$K$96</definedName>
    <definedName name="_xlnm.Print_Area" localSheetId="8">'Esp. Monitor. Socioambiental'!$A$1:$K$96</definedName>
    <definedName name="_xlnm.Print_Area" localSheetId="6">'Espec. Planej. Execução'!$A$1:$K$96</definedName>
    <definedName name="_xlnm.Print_Area" localSheetId="3">'Téc. aquisições e licit.'!$A$1:$K$93</definedName>
    <definedName name="_xlnm.Print_Area" localSheetId="11">'Téc. em Ger. Contratos'!$A$1:$K$96</definedName>
    <definedName name="_xlnm.Print_Area" localSheetId="9">'Téc. em Socioamb'!$A$1:$K$96</definedName>
    <definedName name="_xlnm.Print_Area" localSheetId="5">'Téc. financ. e patrim'!$A$1:$K$93</definedName>
    <definedName name="_xlnm.Print_Area" localSheetId="7">'Téc. Tecnologia Inf.'!$A$1:$K$96</definedName>
  </definedNames>
  <calcPr fullCalcOnLoad="1"/>
</workbook>
</file>

<file path=xl/sharedStrings.xml><?xml version="1.0" encoding="utf-8"?>
<sst xmlns="http://schemas.openxmlformats.org/spreadsheetml/2006/main" count="1613" uniqueCount="206">
  <si>
    <t>ALIMENTAÇÃO</t>
  </si>
  <si>
    <t>FGTS</t>
  </si>
  <si>
    <t>INSS</t>
  </si>
  <si>
    <t>13º SALÁRIO</t>
  </si>
  <si>
    <t>FÉRIAS</t>
  </si>
  <si>
    <t>TOTAL</t>
  </si>
  <si>
    <t>I - MÃO DE OBRA</t>
  </si>
  <si>
    <t>REMUNERAÇÃO:</t>
  </si>
  <si>
    <t>SOMA DA REMUNERAÇÃO</t>
  </si>
  <si>
    <t xml:space="preserve">II - ENCARGOS SOCIAIS </t>
  </si>
  <si>
    <t>GRUPO "A"</t>
  </si>
  <si>
    <t>%</t>
  </si>
  <si>
    <t>VALOR R$</t>
  </si>
  <si>
    <t>01.</t>
  </si>
  <si>
    <t>02.</t>
  </si>
  <si>
    <t>SESI/SESC</t>
  </si>
  <si>
    <t>03.</t>
  </si>
  <si>
    <t>SENAI/SENAC</t>
  </si>
  <si>
    <t>04.</t>
  </si>
  <si>
    <t>INCRA</t>
  </si>
  <si>
    <t>05.</t>
  </si>
  <si>
    <t>SALÁRIO EDUCAÇÃO</t>
  </si>
  <si>
    <t>06.</t>
  </si>
  <si>
    <t>07.</t>
  </si>
  <si>
    <t>SEGURO ACID. TRAB.</t>
  </si>
  <si>
    <t>08.</t>
  </si>
  <si>
    <t>SEBRAE</t>
  </si>
  <si>
    <t>GRUPO "B"</t>
  </si>
  <si>
    <t>09.</t>
  </si>
  <si>
    <t>10.</t>
  </si>
  <si>
    <t>AUX. ENFERMIDADE</t>
  </si>
  <si>
    <t>11.</t>
  </si>
  <si>
    <t>12.</t>
  </si>
  <si>
    <t>FALTAS LEGAIS E FERIADOS</t>
  </si>
  <si>
    <t>13.</t>
  </si>
  <si>
    <t>ACIDENTE DE TRABALHO</t>
  </si>
  <si>
    <t>14.</t>
  </si>
  <si>
    <t>AVISO PRÉVIO TRABALHADO</t>
  </si>
  <si>
    <t>15.</t>
  </si>
  <si>
    <t>GRUPO "C"</t>
  </si>
  <si>
    <t>16.</t>
  </si>
  <si>
    <t>ÁVISO PRÉVIO INDENIZADO</t>
  </si>
  <si>
    <t>17.</t>
  </si>
  <si>
    <t>INDENIZAÇÃO ADCIONAL</t>
  </si>
  <si>
    <t>18.</t>
  </si>
  <si>
    <t>FGTS NAS RESCISÕES SEM JUSTA CAUSA</t>
  </si>
  <si>
    <t>GRUPO "D"</t>
  </si>
  <si>
    <t>19.</t>
  </si>
  <si>
    <t>INCIDENCIA DE "A" x "B"</t>
  </si>
  <si>
    <t>GRUPO "E"</t>
  </si>
  <si>
    <t>20.</t>
  </si>
  <si>
    <t>TOTAL DOS ENCARGOS SOCIAIS</t>
  </si>
  <si>
    <t>TOTAL DA MÃO DE OBRA ( I + II )</t>
  </si>
  <si>
    <t>III - INSUMOS</t>
  </si>
  <si>
    <t>IV - DEMAIS COMPONENTES</t>
  </si>
  <si>
    <t>LUCRO</t>
  </si>
  <si>
    <t>DESPESAS ADMINISTRATIVAS / OPERACIONAIS</t>
  </si>
  <si>
    <t>TOTAL DOS DEMAIS COMPONENTES</t>
  </si>
  <si>
    <t>SOMA ( MÃO DE OBRA + INSUMOS + DEMAIS COMPONENTES )</t>
  </si>
  <si>
    <t>a)</t>
  </si>
  <si>
    <t>TRIBUTOS (%) / 100=To</t>
  </si>
  <si>
    <t>b)</t>
  </si>
  <si>
    <t>(MÃO DE OBRA + INSUMOS + D.COMPONENTES ) = Po</t>
  </si>
  <si>
    <t>c)</t>
  </si>
  <si>
    <t>Po / (1-To) = P1</t>
  </si>
  <si>
    <t>VALOR DOS TRIBUTOS ( P1 - Po)</t>
  </si>
  <si>
    <t>VI - Preço Mensal do Posto (Mão-de-obra+Insumos+Demais Comp+Tributos)</t>
  </si>
  <si>
    <t>TREINAMENTO E RECICLAGEM</t>
  </si>
  <si>
    <t xml:space="preserve">SALÁRIO </t>
  </si>
  <si>
    <t>INSALUBRIDADE/PERICULOSIDADE</t>
  </si>
  <si>
    <t xml:space="preserve">DISCRIMINAÇÃO DO SERVIÇO:     </t>
  </si>
  <si>
    <t>V - TRIBUTOS(ISSQN+COFINS+PIS)</t>
  </si>
  <si>
    <t xml:space="preserve">SOMA DA REMUNERAÇÃO </t>
  </si>
  <si>
    <t>INCIDENCIA DOS ENCARGOS DO GRUPO "A"  SOBRE ITENS 16</t>
  </si>
  <si>
    <t>DO GRUPO "C"</t>
  </si>
  <si>
    <t>SEGURO DE VIDA</t>
  </si>
  <si>
    <t>AUXILIO FUNERAL</t>
  </si>
  <si>
    <t>TOTAL DOS INSUMOS</t>
  </si>
  <si>
    <t>TRIBUTOS FEDERAIS</t>
  </si>
  <si>
    <t>PIS</t>
  </si>
  <si>
    <t>COFINS</t>
  </si>
  <si>
    <t>TRIBUTOS ESTADUAIS E MUNICIPAIS</t>
  </si>
  <si>
    <t>ISSQN</t>
  </si>
  <si>
    <t>CÁLCULO DOS TRIBUTOS</t>
  </si>
  <si>
    <t>(INCIDENTES SOBRE O VALOR DA REMUNERAÇÃO)</t>
  </si>
  <si>
    <t>GRATIFICAÇÃO POR ASSIDUIDADE</t>
  </si>
  <si>
    <t>GRATIFICAÇÃO POR ADCIONAL DE PENOSIDADE</t>
  </si>
  <si>
    <t>RESUMO DE COMPOSIÇÃO ANALÍTICA</t>
  </si>
  <si>
    <t>LICENÇA PATERNIDADE</t>
  </si>
  <si>
    <t>LICENÇA MATERNIDADE</t>
  </si>
  <si>
    <t>PLANILHA ORÇAMENTÁRIA</t>
  </si>
  <si>
    <t>ASSISTENCIA MÉDICA/EXAMES</t>
  </si>
  <si>
    <t>TOTAL DE MÃO DE OBRA E INSUMOS (I+II+III)</t>
  </si>
  <si>
    <t>8,65%/100 =</t>
  </si>
  <si>
    <t>MATERIAL/FERRAMENTAS/UTENSILIOS</t>
  </si>
  <si>
    <t>MANUTENÇÃO E DEPRECIAÇÃO DOS EQUIPAMENTOS</t>
  </si>
  <si>
    <t>R$</t>
  </si>
  <si>
    <t>PREÇO MENSAL</t>
  </si>
  <si>
    <t>Quantidade</t>
  </si>
  <si>
    <t>VIII - Preço Global (Preço Mensal x 12 meses)</t>
  </si>
  <si>
    <t>QUANT./     PROFISSIONAL</t>
  </si>
  <si>
    <t>VALOR/MÊS</t>
  </si>
  <si>
    <t>PLANILHA PROPOSTA</t>
  </si>
  <si>
    <t>EQUIPE TÉCNICA DA EMPRESA GERENCIADORA DO PDSA II</t>
  </si>
  <si>
    <t>COMPOSIÇÃO MENSAL DA EQUIPE</t>
  </si>
  <si>
    <t>1 - MÃO-DE-OBRA DIRETA (MOD)</t>
  </si>
  <si>
    <t>Custo ano</t>
  </si>
  <si>
    <t>MÃO-DE-OBRA</t>
  </si>
  <si>
    <t>……………………………….......…….......……………………………………………………………………………………………………………………………….</t>
  </si>
  <si>
    <t>Meses</t>
  </si>
  <si>
    <t>Preço unitário</t>
  </si>
  <si>
    <t>Preço Anual</t>
  </si>
  <si>
    <t>Coordenador Geral da Equipe da Empresa Gerenciadora</t>
  </si>
  <si>
    <t>Advogado (Asses. Jurídico)</t>
  </si>
  <si>
    <t>Técnico em Aquisições/Licitações e Contratos</t>
  </si>
  <si>
    <t>Especialista em Gerenciamento Administrativo e Financeiro</t>
  </si>
  <si>
    <t>Técnico em Gerenciamento Administrativo e Financeiro</t>
  </si>
  <si>
    <t>Especialista em Monitoramento de Projetos</t>
  </si>
  <si>
    <t>Técnico em Monitoramento de Projetos</t>
  </si>
  <si>
    <t>Especialista Sênior em Monitoramento Sócioambiental</t>
  </si>
  <si>
    <t>Especialista Ambiental</t>
  </si>
  <si>
    <t>Técnico Ambiental</t>
  </si>
  <si>
    <t>Apoio Informática/Digitação</t>
  </si>
  <si>
    <t>Total</t>
  </si>
  <si>
    <t>CUSTO TOTAL MÃO-DE-OBRA</t>
  </si>
  <si>
    <t>...................................................................................................................................................</t>
  </si>
  <si>
    <t>2 - ENCARGOS SOCIAIS (ECS)</t>
  </si>
  <si>
    <t>ENCARGOS SOCIAIS (ECS)</t>
  </si>
  <si>
    <t>.....................................................................................................................</t>
  </si>
  <si>
    <t>5 - CUSTO DIRETO (CD=MOD+ECS+BMO+INV)</t>
  </si>
  <si>
    <t>6 - CUSTO ADMINISTRATIVO</t>
  </si>
  <si>
    <t>6.1. Custos administrativos</t>
  </si>
  <si>
    <t>....................................................................................................................</t>
  </si>
  <si>
    <t>Por demanda</t>
  </si>
  <si>
    <t>................................................................................................</t>
  </si>
  <si>
    <t>Valor que foi considerado</t>
  </si>
  <si>
    <t>ISS</t>
  </si>
  <si>
    <t>TOTAL %</t>
  </si>
  <si>
    <t>Valor mensal previsto (referência)</t>
  </si>
  <si>
    <t>Valor sobre a remuneração</t>
  </si>
  <si>
    <t>Fator sobre a remuneração</t>
  </si>
  <si>
    <t>Profissional</t>
  </si>
  <si>
    <t>Custo unitário proposto</t>
  </si>
  <si>
    <t>Valor unitário proposto</t>
  </si>
  <si>
    <t>Valor global por item (anual)</t>
  </si>
  <si>
    <t>Totais propostos</t>
  </si>
  <si>
    <t>Total da Parcela Mensal Proposta com todos os profissionais</t>
  </si>
  <si>
    <t>Total da Parcela Mensal Proposta apenas com os profissionais de contratação imediata</t>
  </si>
  <si>
    <t>VII - Preço Mensal (Preço Mensal do Profissional X Quantidade de Profissional)</t>
  </si>
  <si>
    <t>Especialista em Monitoramento</t>
  </si>
  <si>
    <t>Base de Cálculo</t>
  </si>
  <si>
    <t>NOVA TABELA DE VALORES DE DIÁRIAS - 01/07/2008</t>
  </si>
  <si>
    <t>CLASSE</t>
  </si>
  <si>
    <t>CARGO OU FUNÇÃO</t>
  </si>
  <si>
    <t>FORA DO ESTADO</t>
  </si>
  <si>
    <t>DENTRO DO ESTADO</t>
  </si>
  <si>
    <t>I</t>
  </si>
  <si>
    <t>GOVERNADOR E VICE</t>
  </si>
  <si>
    <t>II</t>
  </si>
  <si>
    <t>SECRETÁRIOS, SECRETÁRIOS ADJUNTOS, SECRETÁRIOS EXECUTIVOS, ASSESSORES ESPECIAIS, DIRETORES DOS ÓRGÃOS DA ADMININSTRAÇÃO DIRETA, DIRETORES DE EMPRESAS, AUTARQUIAS OU FUNDAÇÕES</t>
  </si>
  <si>
    <t>III</t>
  </si>
  <si>
    <t>CARGOS EM COMISSÃO - CEC, COORDENADORES, GERENTES, CHEFES DE DEPARTAMENTOS, CHEFES DE DIVISÃO, DIRETORES DE UNIDADES PRISIONAIS, DIRETORES DE UNIDADES HOSPITALARES</t>
  </si>
  <si>
    <t>IV</t>
  </si>
  <si>
    <t>TÉCNICOS DE NÍVEL SUPERIOR, SERVIDORES COM FC</t>
  </si>
  <si>
    <t>V</t>
  </si>
  <si>
    <t>DEMAIS CARGOS OU FUNÇÕES</t>
  </si>
  <si>
    <t>CARGO OU FUNÇÃO NA EG</t>
  </si>
  <si>
    <t>FORA DO ESTADO                    (Qnt. 15)</t>
  </si>
  <si>
    <t xml:space="preserve">DENTRO DO ESTADO                                  (Qnt. 25) </t>
  </si>
  <si>
    <t>Advogado (Asses. Jurídico), Especialista em Gerenciamento Administrativo e Financeiro, Especialista em Monitoramento de Projetos, Especialista Sênior em Monitoramento Sócioambiental, Especialista Ambiental</t>
  </si>
  <si>
    <t>Técnico em Gerenciamento Administrativo e Financeiro, Técnico em Aquisições/Licitações e Contratos, Técnico em Monitoramento de Projetos, Técnico Ambiental, Apoio Informática/Digitação</t>
  </si>
  <si>
    <t>7 - CUSTO DO SERVIÇO (CS=CD+CA+DR)</t>
  </si>
  <si>
    <t>8 - BDI - Fatores sobre o custo</t>
  </si>
  <si>
    <t>8.1. Lucro</t>
  </si>
  <si>
    <t>9 - BDI - Fatores sobre o preço - CUSTO TRIBUTÁRIO (CT)</t>
  </si>
  <si>
    <t>10 - DESPESAS REEMBOLSÁVEIS</t>
  </si>
  <si>
    <t>10.1. Passagens aéreas</t>
  </si>
  <si>
    <t>10.2. Diárias</t>
  </si>
  <si>
    <t>PREÇO DO SERVIÇO (PV=ECS+L+CT+DR)</t>
  </si>
  <si>
    <t>Técnico em Aquisições e Licitações</t>
  </si>
  <si>
    <t>Técnico em Gerenciamento de Contratos</t>
  </si>
  <si>
    <t>Especialista em Aquisição e Licitação</t>
  </si>
  <si>
    <t>Especialista em Aquisição e Licitações</t>
  </si>
  <si>
    <t>Especialista em Gerenciamento Financeiro e Patrimonial</t>
  </si>
  <si>
    <t>Local/Cidade:</t>
  </si>
  <si>
    <t>Técnico em gerenciamento financeiro e patrimonial</t>
  </si>
  <si>
    <t>Especialista em Planejamento e Execução</t>
  </si>
  <si>
    <t>Assessor Jurídico</t>
  </si>
  <si>
    <t>Técnico em Aquisição e Licitação</t>
  </si>
  <si>
    <t>Técnico em Gerenciamento Financeiro e Patrimonial</t>
  </si>
  <si>
    <t>obrigatório</t>
  </si>
  <si>
    <t>facultado</t>
  </si>
  <si>
    <t>SECRETARIA DE ESTADO DE PLANEJAMENTO - SEPLAG</t>
  </si>
  <si>
    <t>Valor Total Equipe Chave</t>
  </si>
  <si>
    <t>A. Equipe Chave</t>
  </si>
  <si>
    <t>C. Despesas Reembolsáveis</t>
  </si>
  <si>
    <t>Valor Total A + B + C</t>
  </si>
  <si>
    <t>Quant. Profisisionais</t>
  </si>
  <si>
    <t>B. Valor da Equipe de Apoio ou Consultores</t>
  </si>
  <si>
    <t>ANEXO III - PLANILHA ORÇAMENTÁRIA</t>
  </si>
  <si>
    <t>Especialista em Gerenciamento de Projetos TI</t>
  </si>
  <si>
    <t>Auxiliar Administrativo</t>
  </si>
  <si>
    <t>Técnico em Monitoramento Socioambiental</t>
  </si>
  <si>
    <t>14,25%/100 =</t>
  </si>
  <si>
    <t>Especialista em Monitoramento Socioambiental</t>
  </si>
  <si>
    <t>Tecnico em Tecnologia da Informação</t>
  </si>
</sst>
</file>

<file path=xl/styles.xml><?xml version="1.0" encoding="utf-8"?>
<styleSheet xmlns="http://schemas.openxmlformats.org/spreadsheetml/2006/main">
  <numFmts count="5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0.0000"/>
    <numFmt numFmtId="191" formatCode="_(&quot;R$ &quot;* #,##0.0000_);_(&quot;R$ &quot;* \(#,##0.0000\);_(&quot;R$ &quot;* &quot;-&quot;????_);_(@_)"/>
    <numFmt numFmtId="192" formatCode="0.000000"/>
    <numFmt numFmtId="193" formatCode="0.000000000"/>
    <numFmt numFmtId="194" formatCode="0.00000"/>
    <numFmt numFmtId="195" formatCode="0.0000000"/>
    <numFmt numFmtId="196" formatCode="_-* #,##0.0_-;\-* #,##0.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0.0%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0_-;\-* #,##0.0000_-;_-* &quot;-&quot;????_-;_-@_-"/>
    <numFmt numFmtId="204" formatCode="0.000%"/>
    <numFmt numFmtId="205" formatCode="0.0000%"/>
    <numFmt numFmtId="206" formatCode="_-* #,##0.000_-;\-* #,##0.000_-;_-* &quot;-&quot;????_-;_-@_-"/>
    <numFmt numFmtId="207" formatCode="_-* #,##0.00_-;\-* #,##0.00_-;_-* &quot;-&quot;????_-;_-@_-"/>
    <numFmt numFmtId="208" formatCode="_-* #,##0.0_-;\-* #,##0.0_-;_-* &quot;-&quot;????_-;_-@_-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0.00000%"/>
    <numFmt numFmtId="214" formatCode="0.000000%"/>
  </numFmts>
  <fonts count="7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39"/>
      <name val="Arial"/>
      <family val="2"/>
    </font>
    <font>
      <u val="single"/>
      <sz val="7.5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23"/>
      <color indexed="8"/>
      <name val="TimelessTLig"/>
      <family val="0"/>
    </font>
    <font>
      <sz val="12"/>
      <color indexed="8"/>
      <name val="TimelessTLig"/>
      <family val="0"/>
    </font>
    <font>
      <sz val="10"/>
      <color indexed="8"/>
      <name val="TimelessTLig"/>
      <family val="0"/>
    </font>
    <font>
      <sz val="8"/>
      <color indexed="8"/>
      <name val="TimelessTLig"/>
      <family val="0"/>
    </font>
    <font>
      <sz val="8"/>
      <color indexed="8"/>
      <name val="Times New Roman"/>
      <family val="0"/>
    </font>
    <font>
      <sz val="8"/>
      <color indexed="39"/>
      <name val="TimelessTLig"/>
      <family val="0"/>
    </font>
    <font>
      <sz val="10"/>
      <color indexed="39"/>
      <name val="TimelessTLi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1" fillId="34" borderId="0" applyNumberFormat="0" applyBorder="0" applyAlignment="0" applyProtection="0"/>
    <xf numFmtId="0" fontId="8" fillId="10" borderId="0" applyNumberFormat="0" applyBorder="0" applyAlignment="0" applyProtection="0"/>
    <xf numFmtId="0" fontId="52" fillId="35" borderId="1" applyNumberFormat="0" applyAlignment="0" applyProtection="0"/>
    <xf numFmtId="0" fontId="9" fillId="36" borderId="2" applyNumberFormat="0" applyAlignment="0" applyProtection="0"/>
    <xf numFmtId="0" fontId="10" fillId="0" borderId="3" applyNumberFormat="0" applyFill="0" applyAlignment="0" applyProtection="0"/>
    <xf numFmtId="0" fontId="53" fillId="37" borderId="4" applyNumberFormat="0" applyAlignment="0" applyProtection="0"/>
    <xf numFmtId="0" fontId="54" fillId="0" borderId="5" applyNumberFormat="0" applyFill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55" fillId="48" borderId="1" applyNumberFormat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58" fillId="4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50" borderId="0" applyNumberFormat="0" applyBorder="0" applyAlignment="0" applyProtection="0"/>
    <xf numFmtId="0" fontId="0" fillId="0" borderId="0">
      <alignment/>
      <protection/>
    </xf>
    <xf numFmtId="0" fontId="0" fillId="51" borderId="6" applyNumberFormat="0" applyFont="0" applyAlignment="0" applyProtection="0"/>
    <xf numFmtId="0" fontId="0" fillId="52" borderId="7" applyNumberFormat="0" applyFont="0" applyAlignment="0" applyProtection="0"/>
    <xf numFmtId="9" fontId="0" fillId="0" borderId="0" applyFont="0" applyFill="0" applyBorder="0" applyAlignment="0" applyProtection="0"/>
    <xf numFmtId="0" fontId="59" fillId="35" borderId="8" applyNumberFormat="0" applyAlignment="0" applyProtection="0"/>
    <xf numFmtId="0" fontId="13" fillId="53" borderId="9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3" fontId="1" fillId="0" borderId="14" xfId="0" applyNumberFormat="1" applyFont="1" applyBorder="1" applyAlignment="1">
      <alignment/>
    </xf>
    <xf numFmtId="183" fontId="1" fillId="0" borderId="17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0" fontId="1" fillId="0" borderId="20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"/>
    </xf>
    <xf numFmtId="177" fontId="1" fillId="0" borderId="2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83" fontId="4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10" fontId="2" fillId="0" borderId="20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0" fontId="5" fillId="0" borderId="0" xfId="0" applyFont="1" applyAlignment="1">
      <alignment/>
    </xf>
    <xf numFmtId="183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10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/>
    </xf>
    <xf numFmtId="10" fontId="1" fillId="0" borderId="0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177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0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0" fontId="1" fillId="0" borderId="21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77" fontId="1" fillId="0" borderId="23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0" fontId="1" fillId="0" borderId="28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0" fontId="1" fillId="0" borderId="28" xfId="0" applyFont="1" applyBorder="1" applyAlignment="1">
      <alignment/>
    </xf>
    <xf numFmtId="177" fontId="0" fillId="0" borderId="0" xfId="0" applyNumberFormat="1" applyAlignment="1">
      <alignment/>
    </xf>
    <xf numFmtId="10" fontId="2" fillId="0" borderId="20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/>
    </xf>
    <xf numFmtId="196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84">
      <alignment/>
      <protection/>
    </xf>
    <xf numFmtId="0" fontId="18" fillId="0" borderId="18" xfId="84" applyFont="1" applyBorder="1">
      <alignment/>
      <protection/>
    </xf>
    <xf numFmtId="0" fontId="0" fillId="0" borderId="0" xfId="84" applyBorder="1">
      <alignment/>
      <protection/>
    </xf>
    <xf numFmtId="0" fontId="0" fillId="0" borderId="0" xfId="84" applyBorder="1" applyAlignment="1">
      <alignment horizontal="center"/>
      <protection/>
    </xf>
    <xf numFmtId="0" fontId="0" fillId="0" borderId="19" xfId="84" applyBorder="1">
      <alignment/>
      <protection/>
    </xf>
    <xf numFmtId="0" fontId="3" fillId="0" borderId="29" xfId="84" applyFont="1" applyBorder="1">
      <alignment/>
      <protection/>
    </xf>
    <xf numFmtId="0" fontId="0" fillId="0" borderId="30" xfId="84" applyBorder="1">
      <alignment/>
      <protection/>
    </xf>
    <xf numFmtId="0" fontId="0" fillId="0" borderId="31" xfId="84" applyBorder="1" applyAlignment="1">
      <alignment horizontal="center"/>
      <protection/>
    </xf>
    <xf numFmtId="0" fontId="0" fillId="0" borderId="32" xfId="84" applyBorder="1">
      <alignment/>
      <protection/>
    </xf>
    <xf numFmtId="0" fontId="3" fillId="0" borderId="0" xfId="84" applyFont="1" applyBorder="1" applyAlignment="1">
      <alignment horizontal="center"/>
      <protection/>
    </xf>
    <xf numFmtId="0" fontId="3" fillId="0" borderId="33" xfId="84" applyFont="1" applyBorder="1" applyAlignment="1">
      <alignment horizontal="center"/>
      <protection/>
    </xf>
    <xf numFmtId="0" fontId="0" fillId="0" borderId="33" xfId="84" applyBorder="1" applyAlignment="1">
      <alignment horizontal="center"/>
      <protection/>
    </xf>
    <xf numFmtId="0" fontId="3" fillId="0" borderId="32" xfId="84" applyFont="1" applyBorder="1">
      <alignment/>
      <protection/>
    </xf>
    <xf numFmtId="4" fontId="3" fillId="0" borderId="0" xfId="84" applyNumberFormat="1" applyFont="1" applyBorder="1" applyAlignment="1">
      <alignment horizontal="center"/>
      <protection/>
    </xf>
    <xf numFmtId="4" fontId="3" fillId="0" borderId="33" xfId="84" applyNumberFormat="1" applyFont="1" applyBorder="1" applyAlignment="1">
      <alignment horizontal="right" indent="1"/>
      <protection/>
    </xf>
    <xf numFmtId="4" fontId="0" fillId="0" borderId="0" xfId="84" applyNumberFormat="1" applyBorder="1" applyAlignment="1">
      <alignment horizontal="center"/>
      <protection/>
    </xf>
    <xf numFmtId="4" fontId="0" fillId="0" borderId="33" xfId="84" applyNumberFormat="1" applyBorder="1" applyAlignment="1">
      <alignment horizontal="right" indent="1"/>
      <protection/>
    </xf>
    <xf numFmtId="0" fontId="0" fillId="0" borderId="32" xfId="84" applyBorder="1" applyAlignment="1">
      <alignment vertical="center"/>
      <protection/>
    </xf>
    <xf numFmtId="0" fontId="0" fillId="0" borderId="0" xfId="84" applyBorder="1" applyAlignment="1">
      <alignment horizontal="center" vertical="center" wrapText="1"/>
      <protection/>
    </xf>
    <xf numFmtId="4" fontId="0" fillId="0" borderId="0" xfId="84" applyNumberFormat="1" applyBorder="1" applyAlignment="1">
      <alignment horizontal="center" vertical="center" wrapText="1"/>
      <protection/>
    </xf>
    <xf numFmtId="0" fontId="0" fillId="0" borderId="0" xfId="84" applyBorder="1" applyAlignment="1">
      <alignment horizontal="center" vertical="center"/>
      <protection/>
    </xf>
    <xf numFmtId="4" fontId="0" fillId="0" borderId="33" xfId="84" applyNumberFormat="1" applyFont="1" applyBorder="1" applyAlignment="1">
      <alignment horizontal="right" vertical="center" indent="1"/>
      <protection/>
    </xf>
    <xf numFmtId="0" fontId="0" fillId="0" borderId="0" xfId="84" applyAlignment="1">
      <alignment vertical="center"/>
      <protection/>
    </xf>
    <xf numFmtId="0" fontId="0" fillId="0" borderId="32" xfId="84" applyFont="1" applyBorder="1" applyAlignment="1">
      <alignment vertical="center" wrapText="1"/>
      <protection/>
    </xf>
    <xf numFmtId="3" fontId="0" fillId="0" borderId="0" xfId="84" applyNumberFormat="1" applyBorder="1" applyAlignment="1">
      <alignment horizontal="center" vertical="center"/>
      <protection/>
    </xf>
    <xf numFmtId="177" fontId="0" fillId="0" borderId="0" xfId="101" applyFont="1" applyBorder="1" applyAlignment="1">
      <alignment horizontal="center" vertical="center"/>
    </xf>
    <xf numFmtId="43" fontId="0" fillId="0" borderId="0" xfId="84" applyNumberFormat="1" applyBorder="1" applyAlignment="1">
      <alignment horizontal="center" vertical="center"/>
      <protection/>
    </xf>
    <xf numFmtId="4" fontId="0" fillId="0" borderId="33" xfId="84" applyNumberFormat="1" applyBorder="1" applyAlignment="1">
      <alignment horizontal="right" vertical="center" indent="1"/>
      <protection/>
    </xf>
    <xf numFmtId="0" fontId="0" fillId="0" borderId="0" xfId="84" applyFont="1" applyBorder="1" applyAlignment="1">
      <alignment horizontal="center" vertical="center"/>
      <protection/>
    </xf>
    <xf numFmtId="0" fontId="0" fillId="0" borderId="0" xfId="84" applyAlignment="1">
      <alignment vertical="center" wrapText="1"/>
      <protection/>
    </xf>
    <xf numFmtId="4" fontId="0" fillId="0" borderId="0" xfId="84" applyNumberFormat="1" applyBorder="1" applyAlignment="1">
      <alignment horizontal="center" vertical="center"/>
      <protection/>
    </xf>
    <xf numFmtId="43" fontId="0" fillId="0" borderId="0" xfId="84" applyNumberFormat="1" applyBorder="1" applyAlignment="1">
      <alignment horizontal="center"/>
      <protection/>
    </xf>
    <xf numFmtId="0" fontId="0" fillId="0" borderId="0" xfId="84" applyAlignment="1">
      <alignment horizontal="center" vertical="center" wrapText="1"/>
      <protection/>
    </xf>
    <xf numFmtId="0" fontId="3" fillId="0" borderId="32" xfId="84" applyFont="1" applyBorder="1" applyAlignment="1">
      <alignment vertical="center"/>
      <protection/>
    </xf>
    <xf numFmtId="0" fontId="67" fillId="0" borderId="0" xfId="84" applyFont="1" applyBorder="1" applyAlignment="1">
      <alignment vertical="center"/>
      <protection/>
    </xf>
    <xf numFmtId="0" fontId="0" fillId="0" borderId="0" xfId="84" applyBorder="1" applyAlignment="1">
      <alignment vertical="center"/>
      <protection/>
    </xf>
    <xf numFmtId="4" fontId="3" fillId="0" borderId="33" xfId="84" applyNumberFormat="1" applyFont="1" applyBorder="1" applyAlignment="1">
      <alignment horizontal="right" vertical="center" indent="1"/>
      <protection/>
    </xf>
    <xf numFmtId="0" fontId="0" fillId="0" borderId="32" xfId="84" applyFont="1" applyBorder="1" applyAlignment="1">
      <alignment vertical="center"/>
      <protection/>
    </xf>
    <xf numFmtId="200" fontId="0" fillId="0" borderId="0" xfId="87" applyNumberFormat="1" applyBorder="1" applyAlignment="1">
      <alignment horizontal="center" vertical="center"/>
    </xf>
    <xf numFmtId="0" fontId="0" fillId="0" borderId="32" xfId="84" applyFont="1" applyBorder="1">
      <alignment/>
      <protection/>
    </xf>
    <xf numFmtId="200" fontId="0" fillId="0" borderId="0" xfId="87" applyNumberFormat="1" applyBorder="1" applyAlignment="1">
      <alignment horizontal="center"/>
    </xf>
    <xf numFmtId="4" fontId="3" fillId="0" borderId="33" xfId="84" applyNumberFormat="1" applyFont="1" applyBorder="1" applyAlignment="1">
      <alignment horizontal="right" vertical="center"/>
      <protection/>
    </xf>
    <xf numFmtId="0" fontId="3" fillId="0" borderId="0" xfId="84" applyFont="1" applyBorder="1" applyAlignment="1">
      <alignment vertical="center"/>
      <protection/>
    </xf>
    <xf numFmtId="0" fontId="0" fillId="0" borderId="0" xfId="84" applyFont="1" applyBorder="1" applyAlignment="1">
      <alignment horizontal="center"/>
      <protection/>
    </xf>
    <xf numFmtId="200" fontId="0" fillId="0" borderId="0" xfId="87" applyNumberFormat="1" applyFont="1" applyBorder="1" applyAlignment="1">
      <alignment horizontal="center"/>
    </xf>
    <xf numFmtId="9" fontId="0" fillId="0" borderId="0" xfId="84" applyNumberFormat="1" applyBorder="1">
      <alignment/>
      <protection/>
    </xf>
    <xf numFmtId="4" fontId="0" fillId="0" borderId="0" xfId="84" applyNumberFormat="1" applyBorder="1">
      <alignment/>
      <protection/>
    </xf>
    <xf numFmtId="200" fontId="20" fillId="0" borderId="0" xfId="87" applyNumberFormat="1" applyFont="1" applyBorder="1" applyAlignment="1">
      <alignment horizontal="center"/>
    </xf>
    <xf numFmtId="10" fontId="0" fillId="0" borderId="0" xfId="84" applyNumberFormat="1" applyBorder="1" applyAlignment="1">
      <alignment horizontal="center"/>
      <protection/>
    </xf>
    <xf numFmtId="0" fontId="0" fillId="0" borderId="33" xfId="84" applyBorder="1" applyAlignment="1">
      <alignment horizontal="right" indent="1"/>
      <protection/>
    </xf>
    <xf numFmtId="0" fontId="0" fillId="0" borderId="0" xfId="84" applyBorder="1" applyAlignment="1">
      <alignment horizontal="center" wrapText="1"/>
      <protection/>
    </xf>
    <xf numFmtId="10" fontId="0" fillId="0" borderId="0" xfId="87" applyNumberFormat="1" applyBorder="1" applyAlignment="1">
      <alignment horizontal="center"/>
    </xf>
    <xf numFmtId="10" fontId="3" fillId="0" borderId="0" xfId="87" applyNumberFormat="1" applyFont="1" applyBorder="1" applyAlignment="1">
      <alignment horizontal="center"/>
    </xf>
    <xf numFmtId="10" fontId="0" fillId="0" borderId="0" xfId="84" applyNumberFormat="1" applyBorder="1" applyAlignment="1">
      <alignment horizontal="left"/>
      <protection/>
    </xf>
    <xf numFmtId="0" fontId="0" fillId="0" borderId="0" xfId="84" applyFont="1" applyBorder="1">
      <alignment/>
      <protection/>
    </xf>
    <xf numFmtId="177" fontId="0" fillId="0" borderId="0" xfId="101" applyFont="1" applyBorder="1" applyAlignment="1">
      <alignment/>
    </xf>
    <xf numFmtId="10" fontId="0" fillId="0" borderId="32" xfId="87" applyNumberFormat="1" applyBorder="1" applyAlignment="1">
      <alignment/>
    </xf>
    <xf numFmtId="0" fontId="0" fillId="0" borderId="33" xfId="84" applyBorder="1" applyAlignment="1">
      <alignment horizontal="right" vertical="center"/>
      <protection/>
    </xf>
    <xf numFmtId="0" fontId="0" fillId="0" borderId="34" xfId="84" applyBorder="1" applyAlignment="1">
      <alignment vertical="center"/>
      <protection/>
    </xf>
    <xf numFmtId="0" fontId="0" fillId="0" borderId="35" xfId="84" applyBorder="1" applyAlignment="1">
      <alignment vertical="center"/>
      <protection/>
    </xf>
    <xf numFmtId="0" fontId="3" fillId="54" borderId="36" xfId="84" applyFont="1" applyFill="1" applyBorder="1" applyAlignment="1">
      <alignment vertical="center"/>
      <protection/>
    </xf>
    <xf numFmtId="0" fontId="0" fillId="54" borderId="37" xfId="84" applyFill="1" applyBorder="1" applyAlignment="1">
      <alignment vertical="center"/>
      <protection/>
    </xf>
    <xf numFmtId="0" fontId="3" fillId="54" borderId="37" xfId="84" applyFont="1" applyFill="1" applyBorder="1" applyAlignment="1">
      <alignment vertical="center"/>
      <protection/>
    </xf>
    <xf numFmtId="4" fontId="3" fillId="54" borderId="38" xfId="84" applyNumberFormat="1" applyFont="1" applyFill="1" applyBorder="1" applyAlignment="1">
      <alignment horizontal="right" vertical="center"/>
      <protection/>
    </xf>
    <xf numFmtId="0" fontId="68" fillId="0" borderId="0" xfId="84" applyFont="1">
      <alignment/>
      <protection/>
    </xf>
    <xf numFmtId="0" fontId="68" fillId="0" borderId="0" xfId="84" applyFont="1" applyAlignment="1">
      <alignment horizontal="right" indent="1"/>
      <protection/>
    </xf>
    <xf numFmtId="0" fontId="69" fillId="55" borderId="0" xfId="84" applyFont="1" applyFill="1">
      <alignment/>
      <protection/>
    </xf>
    <xf numFmtId="0" fontId="70" fillId="55" borderId="0" xfId="84" applyFont="1" applyFill="1" applyBorder="1">
      <alignment/>
      <protection/>
    </xf>
    <xf numFmtId="0" fontId="70" fillId="55" borderId="0" xfId="84" applyFont="1" applyFill="1" applyBorder="1" applyAlignment="1">
      <alignment horizontal="right"/>
      <protection/>
    </xf>
    <xf numFmtId="4" fontId="70" fillId="55" borderId="0" xfId="84" applyNumberFormat="1" applyFont="1" applyFill="1" applyBorder="1" applyAlignment="1">
      <alignment horizontal="right" indent="1"/>
      <protection/>
    </xf>
    <xf numFmtId="0" fontId="69" fillId="0" borderId="0" xfId="84" applyFont="1" applyFill="1">
      <alignment/>
      <protection/>
    </xf>
    <xf numFmtId="190" fontId="70" fillId="55" borderId="0" xfId="84" applyNumberFormat="1" applyFont="1" applyFill="1" applyBorder="1" applyAlignment="1">
      <alignment horizontal="right" indent="1"/>
      <protection/>
    </xf>
    <xf numFmtId="0" fontId="3" fillId="0" borderId="14" xfId="84" applyFont="1" applyBorder="1" applyAlignment="1">
      <alignment vertical="center"/>
      <protection/>
    </xf>
    <xf numFmtId="0" fontId="3" fillId="0" borderId="14" xfId="84" applyFont="1" applyBorder="1" applyAlignment="1">
      <alignment vertical="center" wrapText="1"/>
      <protection/>
    </xf>
    <xf numFmtId="0" fontId="3" fillId="0" borderId="14" xfId="84" applyFont="1" applyBorder="1" applyAlignment="1">
      <alignment horizontal="center" vertical="center" wrapText="1"/>
      <protection/>
    </xf>
    <xf numFmtId="0" fontId="3" fillId="0" borderId="14" xfId="84" applyFont="1" applyBorder="1" applyAlignment="1">
      <alignment horizontal="center" vertical="center"/>
      <protection/>
    </xf>
    <xf numFmtId="0" fontId="3" fillId="0" borderId="0" xfId="84" applyFont="1" applyBorder="1" applyAlignment="1">
      <alignment horizontal="center" vertical="center" wrapText="1"/>
      <protection/>
    </xf>
    <xf numFmtId="0" fontId="0" fillId="0" borderId="14" xfId="84" applyBorder="1" applyAlignment="1">
      <alignment horizontal="center" vertical="center"/>
      <protection/>
    </xf>
    <xf numFmtId="177" fontId="0" fillId="0" borderId="14" xfId="84" applyNumberFormat="1" applyBorder="1" applyAlignment="1">
      <alignment horizontal="center" vertical="center"/>
      <protection/>
    </xf>
    <xf numFmtId="177" fontId="0" fillId="0" borderId="14" xfId="101" applyFont="1" applyBorder="1" applyAlignment="1">
      <alignment vertical="center"/>
    </xf>
    <xf numFmtId="177" fontId="0" fillId="0" borderId="14" xfId="101" applyNumberFormat="1" applyFont="1" applyBorder="1" applyAlignment="1">
      <alignment horizontal="center" vertical="center"/>
    </xf>
    <xf numFmtId="177" fontId="3" fillId="0" borderId="0" xfId="101" applyNumberFormat="1" applyFont="1" applyBorder="1" applyAlignment="1">
      <alignment horizontal="right" vertical="center" indent="1"/>
    </xf>
    <xf numFmtId="187" fontId="0" fillId="0" borderId="14" xfId="101" applyNumberFormat="1" applyFont="1" applyBorder="1" applyAlignment="1">
      <alignment horizontal="center" vertical="center"/>
    </xf>
    <xf numFmtId="2" fontId="0" fillId="0" borderId="14" xfId="84" applyNumberFormat="1" applyBorder="1" applyAlignment="1">
      <alignment vertical="center"/>
      <protection/>
    </xf>
    <xf numFmtId="177" fontId="3" fillId="0" borderId="14" xfId="101" applyNumberFormat="1" applyFont="1" applyBorder="1" applyAlignment="1">
      <alignment horizontal="center" vertical="center"/>
    </xf>
    <xf numFmtId="43" fontId="21" fillId="27" borderId="14" xfId="84" applyNumberFormat="1" applyFont="1" applyFill="1" applyBorder="1" applyAlignment="1">
      <alignment vertical="center" wrapText="1"/>
      <protection/>
    </xf>
    <xf numFmtId="43" fontId="0" fillId="0" borderId="0" xfId="84" applyNumberFormat="1">
      <alignment/>
      <protection/>
    </xf>
    <xf numFmtId="43" fontId="21" fillId="56" borderId="15" xfId="84" applyNumberFormat="1" applyFont="1" applyFill="1" applyBorder="1" applyAlignment="1">
      <alignment vertical="center" wrapText="1"/>
      <protection/>
    </xf>
    <xf numFmtId="43" fontId="21" fillId="56" borderId="23" xfId="84" applyNumberFormat="1" applyFont="1" applyFill="1" applyBorder="1" applyAlignment="1">
      <alignment vertical="center" wrapText="1"/>
      <protection/>
    </xf>
    <xf numFmtId="0" fontId="3" fillId="0" borderId="0" xfId="84" applyFont="1" applyAlignment="1">
      <alignment vertical="center"/>
      <protection/>
    </xf>
    <xf numFmtId="177" fontId="3" fillId="0" borderId="0" xfId="84" applyNumberFormat="1" applyFont="1" applyAlignment="1">
      <alignment vertical="center"/>
      <protection/>
    </xf>
    <xf numFmtId="177" fontId="3" fillId="0" borderId="0" xfId="101" applyFont="1" applyAlignment="1">
      <alignment horizontal="center" vertical="center"/>
    </xf>
    <xf numFmtId="43" fontId="0" fillId="0" borderId="0" xfId="84" applyNumberFormat="1" applyAlignment="1">
      <alignment horizontal="center"/>
      <protection/>
    </xf>
    <xf numFmtId="177" fontId="0" fillId="0" borderId="0" xfId="84" applyNumberFormat="1" applyAlignment="1">
      <alignment horizontal="center"/>
      <protection/>
    </xf>
    <xf numFmtId="0" fontId="0" fillId="0" borderId="0" xfId="84" applyAlignment="1">
      <alignment horizontal="center"/>
      <protection/>
    </xf>
    <xf numFmtId="0" fontId="0" fillId="56" borderId="14" xfId="84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39" fillId="16" borderId="39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14" fontId="39" fillId="16" borderId="39" xfId="0" applyNumberFormat="1" applyFont="1" applyFill="1" applyBorder="1" applyAlignment="1">
      <alignment horizontal="center" vertical="center" wrapText="1"/>
    </xf>
    <xf numFmtId="0" fontId="39" fillId="16" borderId="40" xfId="0" applyFont="1" applyFill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left"/>
    </xf>
    <xf numFmtId="177" fontId="39" fillId="0" borderId="41" xfId="101" applyFont="1" applyBorder="1" applyAlignment="1">
      <alignment/>
    </xf>
    <xf numFmtId="177" fontId="39" fillId="0" borderId="43" xfId="10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0" fontId="40" fillId="0" borderId="0" xfId="0" applyFont="1" applyBorder="1" applyAlignment="1">
      <alignment horizontal="left" wrapText="1"/>
    </xf>
    <xf numFmtId="177" fontId="39" fillId="0" borderId="44" xfId="101" applyFont="1" applyBorder="1" applyAlignment="1">
      <alignment/>
    </xf>
    <xf numFmtId="177" fontId="39" fillId="0" borderId="45" xfId="101" applyFont="1" applyBorder="1" applyAlignment="1">
      <alignment/>
    </xf>
    <xf numFmtId="0" fontId="40" fillId="0" borderId="41" xfId="0" applyFont="1" applyBorder="1" applyAlignment="1">
      <alignment horizontal="left" wrapText="1"/>
    </xf>
    <xf numFmtId="177" fontId="39" fillId="0" borderId="46" xfId="101" applyFont="1" applyBorder="1" applyAlignment="1">
      <alignment/>
    </xf>
    <xf numFmtId="0" fontId="39" fillId="16" borderId="14" xfId="0" applyFont="1" applyFill="1" applyBorder="1" applyAlignment="1">
      <alignment horizontal="center" vertical="center"/>
    </xf>
    <xf numFmtId="14" fontId="39" fillId="16" borderId="14" xfId="0" applyNumberFormat="1" applyFont="1" applyFill="1" applyBorder="1" applyAlignment="1">
      <alignment horizontal="center" vertical="center" wrapText="1"/>
    </xf>
    <xf numFmtId="0" fontId="39" fillId="1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7" fontId="0" fillId="0" borderId="14" xfId="101" applyFont="1" applyBorder="1" applyAlignment="1">
      <alignment/>
    </xf>
    <xf numFmtId="43" fontId="0" fillId="0" borderId="14" xfId="0" applyNumberFormat="1" applyBorder="1" applyAlignment="1">
      <alignment/>
    </xf>
    <xf numFmtId="0" fontId="0" fillId="0" borderId="14" xfId="0" applyFont="1" applyBorder="1" applyAlignment="1">
      <alignment wrapText="1"/>
    </xf>
    <xf numFmtId="43" fontId="0" fillId="0" borderId="0" xfId="0" applyNumberFormat="1" applyAlignment="1">
      <alignment/>
    </xf>
    <xf numFmtId="0" fontId="2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3" fontId="5" fillId="0" borderId="0" xfId="81" applyFont="1" applyBorder="1" applyAlignment="1">
      <alignment/>
    </xf>
    <xf numFmtId="183" fontId="5" fillId="0" borderId="0" xfId="81" applyFont="1" applyBorder="1" applyAlignment="1">
      <alignment horizontal="center" vertical="center"/>
    </xf>
    <xf numFmtId="177" fontId="5" fillId="0" borderId="0" xfId="101" applyFont="1" applyAlignment="1">
      <alignment/>
    </xf>
    <xf numFmtId="43" fontId="5" fillId="0" borderId="0" xfId="0" applyNumberFormat="1" applyFont="1" applyAlignment="1">
      <alignment/>
    </xf>
    <xf numFmtId="177" fontId="1" fillId="57" borderId="14" xfId="0" applyNumberFormat="1" applyFont="1" applyFill="1" applyBorder="1" applyAlignment="1">
      <alignment/>
    </xf>
    <xf numFmtId="177" fontId="2" fillId="57" borderId="14" xfId="0" applyNumberFormat="1" applyFont="1" applyFill="1" applyBorder="1" applyAlignment="1">
      <alignment/>
    </xf>
    <xf numFmtId="177" fontId="1" fillId="56" borderId="14" xfId="0" applyNumberFormat="1" applyFont="1" applyFill="1" applyBorder="1" applyAlignment="1">
      <alignment/>
    </xf>
    <xf numFmtId="10" fontId="1" fillId="57" borderId="14" xfId="0" applyNumberFormat="1" applyFont="1" applyFill="1" applyBorder="1" applyAlignment="1">
      <alignment/>
    </xf>
    <xf numFmtId="183" fontId="5" fillId="0" borderId="14" xfId="8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23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/>
    </xf>
    <xf numFmtId="177" fontId="2" fillId="57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3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3" fontId="5" fillId="0" borderId="37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183" fontId="5" fillId="0" borderId="37" xfId="81" applyFont="1" applyBorder="1" applyAlignment="1">
      <alignment/>
    </xf>
    <xf numFmtId="0" fontId="23" fillId="0" borderId="48" xfId="0" applyFont="1" applyBorder="1" applyAlignment="1">
      <alignment horizontal="center" vertical="center"/>
    </xf>
    <xf numFmtId="183" fontId="23" fillId="0" borderId="48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top"/>
    </xf>
    <xf numFmtId="183" fontId="5" fillId="0" borderId="49" xfId="81" applyFont="1" applyBorder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214" fontId="2" fillId="0" borderId="14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183" fontId="23" fillId="0" borderId="48" xfId="81" applyFont="1" applyBorder="1" applyAlignment="1">
      <alignment horizontal="center" vertical="center"/>
    </xf>
    <xf numFmtId="183" fontId="23" fillId="0" borderId="51" xfId="81" applyFont="1" applyBorder="1" applyAlignment="1">
      <alignment horizontal="center" vertical="center"/>
    </xf>
    <xf numFmtId="183" fontId="5" fillId="0" borderId="14" xfId="81" applyFont="1" applyBorder="1" applyAlignment="1">
      <alignment horizontal="center" vertical="center"/>
    </xf>
    <xf numFmtId="183" fontId="5" fillId="0" borderId="52" xfId="81" applyFont="1" applyBorder="1" applyAlignment="1">
      <alignment horizontal="center" vertical="center"/>
    </xf>
    <xf numFmtId="0" fontId="5" fillId="58" borderId="53" xfId="0" applyFont="1" applyFill="1" applyBorder="1" applyAlignment="1">
      <alignment horizontal="left"/>
    </xf>
    <xf numFmtId="0" fontId="5" fillId="58" borderId="14" xfId="0" applyFont="1" applyFill="1" applyBorder="1" applyAlignment="1">
      <alignment horizontal="left"/>
    </xf>
    <xf numFmtId="0" fontId="23" fillId="0" borderId="54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5" fillId="58" borderId="55" xfId="0" applyFont="1" applyFill="1" applyBorder="1" applyAlignment="1">
      <alignment horizontal="left"/>
    </xf>
    <xf numFmtId="0" fontId="5" fillId="58" borderId="49" xfId="0" applyFont="1" applyFill="1" applyBorder="1" applyAlignment="1">
      <alignment horizontal="left"/>
    </xf>
    <xf numFmtId="0" fontId="5" fillId="58" borderId="53" xfId="0" applyFont="1" applyFill="1" applyBorder="1" applyAlignment="1">
      <alignment horizontal="left" wrapText="1"/>
    </xf>
    <xf numFmtId="0" fontId="5" fillId="58" borderId="14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183" fontId="5" fillId="0" borderId="49" xfId="81" applyFont="1" applyBorder="1" applyAlignment="1">
      <alignment horizontal="center" vertical="center"/>
    </xf>
    <xf numFmtId="183" fontId="5" fillId="0" borderId="56" xfId="8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83" fontId="5" fillId="0" borderId="37" xfId="81" applyFont="1" applyBorder="1" applyAlignment="1">
      <alignment horizontal="center" vertical="center"/>
    </xf>
    <xf numFmtId="183" fontId="5" fillId="0" borderId="38" xfId="81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4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83" fontId="23" fillId="0" borderId="36" xfId="81" applyFont="1" applyBorder="1" applyAlignment="1">
      <alignment horizontal="center"/>
    </xf>
    <xf numFmtId="183" fontId="23" fillId="0" borderId="37" xfId="81" applyFont="1" applyBorder="1" applyAlignment="1">
      <alignment horizontal="center"/>
    </xf>
    <xf numFmtId="183" fontId="23" fillId="0" borderId="38" xfId="8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21" fillId="56" borderId="15" xfId="84" applyFont="1" applyFill="1" applyBorder="1" applyAlignment="1">
      <alignment horizontal="center" vertical="center" wrapText="1"/>
      <protection/>
    </xf>
    <xf numFmtId="0" fontId="21" fillId="56" borderId="16" xfId="84" applyFont="1" applyFill="1" applyBorder="1" applyAlignment="1">
      <alignment horizontal="center" vertical="center" wrapText="1"/>
      <protection/>
    </xf>
    <xf numFmtId="0" fontId="16" fillId="59" borderId="24" xfId="84" applyFont="1" applyFill="1" applyBorder="1" applyAlignment="1">
      <alignment horizontal="center"/>
      <protection/>
    </xf>
    <xf numFmtId="0" fontId="16" fillId="59" borderId="25" xfId="84" applyFont="1" applyFill="1" applyBorder="1" applyAlignment="1">
      <alignment horizontal="center"/>
      <protection/>
    </xf>
    <xf numFmtId="0" fontId="16" fillId="59" borderId="26" xfId="84" applyFont="1" applyFill="1" applyBorder="1" applyAlignment="1">
      <alignment horizontal="center"/>
      <protection/>
    </xf>
    <xf numFmtId="0" fontId="71" fillId="0" borderId="18" xfId="84" applyFont="1" applyBorder="1" applyAlignment="1">
      <alignment horizontal="center" wrapText="1"/>
      <protection/>
    </xf>
    <xf numFmtId="0" fontId="71" fillId="0" borderId="0" xfId="84" applyFont="1" applyBorder="1" applyAlignment="1">
      <alignment horizontal="center" wrapText="1"/>
      <protection/>
    </xf>
    <xf numFmtId="0" fontId="71" fillId="0" borderId="19" xfId="84" applyFont="1" applyBorder="1" applyAlignment="1">
      <alignment horizontal="center" wrapText="1"/>
      <protection/>
    </xf>
    <xf numFmtId="0" fontId="17" fillId="0" borderId="18" xfId="84" applyFont="1" applyBorder="1" applyAlignment="1">
      <alignment horizontal="center" vertical="center"/>
      <protection/>
    </xf>
    <xf numFmtId="0" fontId="17" fillId="0" borderId="0" xfId="84" applyFont="1" applyBorder="1" applyAlignment="1">
      <alignment horizontal="center" vertical="center"/>
      <protection/>
    </xf>
    <xf numFmtId="0" fontId="17" fillId="0" borderId="19" xfId="84" applyFont="1" applyBorder="1" applyAlignment="1">
      <alignment horizontal="center" vertical="center"/>
      <protection/>
    </xf>
    <xf numFmtId="0" fontId="19" fillId="53" borderId="34" xfId="84" applyFont="1" applyFill="1" applyBorder="1" applyAlignment="1">
      <alignment horizontal="center"/>
      <protection/>
    </xf>
    <xf numFmtId="0" fontId="19" fillId="53" borderId="35" xfId="84" applyFont="1" applyFill="1" applyBorder="1" applyAlignment="1">
      <alignment horizontal="center"/>
      <protection/>
    </xf>
    <xf numFmtId="0" fontId="19" fillId="53" borderId="59" xfId="84" applyFont="1" applyFill="1" applyBorder="1" applyAlignment="1">
      <alignment horizontal="center"/>
      <protection/>
    </xf>
    <xf numFmtId="0" fontId="0" fillId="0" borderId="0" xfId="84" applyBorder="1" applyAlignment="1">
      <alignment horizontal="center" wrapText="1"/>
      <protection/>
    </xf>
    <xf numFmtId="0" fontId="0" fillId="0" borderId="0" xfId="84" applyBorder="1">
      <alignment/>
      <protection/>
    </xf>
    <xf numFmtId="0" fontId="21" fillId="27" borderId="15" xfId="84" applyFont="1" applyFill="1" applyBorder="1" applyAlignment="1">
      <alignment horizontal="center" vertical="center" wrapText="1"/>
      <protection/>
    </xf>
    <xf numFmtId="0" fontId="21" fillId="27" borderId="16" xfId="84" applyFont="1" applyFill="1" applyBorder="1" applyAlignment="1">
      <alignment horizontal="center" vertical="center" wrapText="1"/>
      <protection/>
    </xf>
    <xf numFmtId="0" fontId="21" fillId="27" borderId="17" xfId="84" applyFont="1" applyFill="1" applyBorder="1" applyAlignment="1">
      <alignment horizontal="center" vertical="center" wrapText="1"/>
      <protection/>
    </xf>
    <xf numFmtId="0" fontId="41" fillId="16" borderId="60" xfId="0" applyFont="1" applyFill="1" applyBorder="1" applyAlignment="1">
      <alignment horizontal="center" vertical="center"/>
    </xf>
    <xf numFmtId="0" fontId="41" fillId="16" borderId="61" xfId="0" applyFont="1" applyFill="1" applyBorder="1" applyAlignment="1">
      <alignment horizontal="center" vertical="center"/>
    </xf>
    <xf numFmtId="0" fontId="41" fillId="16" borderId="62" xfId="0" applyFont="1" applyFill="1" applyBorder="1" applyAlignment="1">
      <alignment horizontal="center" vertical="center"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om" xfId="51"/>
    <cellStyle name="Buena" xfId="52"/>
    <cellStyle name="Cálculo" xfId="53"/>
    <cellStyle name="Celda de comprobación" xfId="54"/>
    <cellStyle name="Celda vinculada" xfId="55"/>
    <cellStyle name="Célula de Verificação" xfId="56"/>
    <cellStyle name="Célula Vinculada" xfId="57"/>
    <cellStyle name="Comma [0]_Administracion del Programa" xfId="58"/>
    <cellStyle name="Comma_Administracion del Programa" xfId="59"/>
    <cellStyle name="Currency [0]_Administracion del Programa" xfId="60"/>
    <cellStyle name="Currency_Administracion del Programa" xfId="61"/>
    <cellStyle name="Encabezado 4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Followed Hyperlink_Componente 1" xfId="76"/>
    <cellStyle name="Hyperlink" xfId="77"/>
    <cellStyle name="Followed Hyperlink" xfId="78"/>
    <cellStyle name="Incorrecto" xfId="79"/>
    <cellStyle name="Incorreto" xfId="80"/>
    <cellStyle name="Currency" xfId="81"/>
    <cellStyle name="Currency [0]" xfId="82"/>
    <cellStyle name="Neutra" xfId="83"/>
    <cellStyle name="Normal 2" xfId="84"/>
    <cellStyle name="Nota" xfId="85"/>
    <cellStyle name="Notas" xfId="86"/>
    <cellStyle name="Percent" xfId="87"/>
    <cellStyle name="Saída" xfId="88"/>
    <cellStyle name="Salida" xfId="89"/>
    <cellStyle name="Comma [0]" xfId="90"/>
    <cellStyle name="Separador de milhares 2" xfId="91"/>
    <cellStyle name="Texto de advertencia" xfId="92"/>
    <cellStyle name="Texto de Aviso" xfId="93"/>
    <cellStyle name="Texto Explicativo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Comma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1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1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1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66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66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0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89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1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1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571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Serviços Gerais e Engenharia Ltda.</a:t>
          </a:r>
          <a:r>
            <a:rPr lang="en-US" cap="none" sz="23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lessTLig"/>
              <a:ea typeface="TimelessTLig"/>
              <a:cs typeface="TimelessTLig"/>
            </a:rPr>
            <a:t>  Av. Senador Lemos, n.º 1786 - CEP: 66.113–000 - Telégrafo - Belém-Pa.-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Fone:3082-0900/254-2455/Fax:264-0773 - CGC: 83..343.665/0001-25 – Insc. Est. 15-170.470-8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Insc.  Municipal: 116.477-4 - </a:t>
          </a:r>
          <a:r>
            <a:rPr lang="en-US" cap="none" sz="8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e.mail: sgeltda@ibest.com.br</a:t>
          </a:r>
          <a:r>
            <a:rPr lang="en-US" cap="none" sz="1000" b="0" i="0" u="none" baseline="0">
              <a:solidFill>
                <a:srgbClr val="0000FF"/>
              </a:solidFill>
              <a:latin typeface="TimelessTLig"/>
              <a:ea typeface="TimelessTLig"/>
              <a:cs typeface="TimelessTLig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zoomScale="120" zoomScaleNormal="120" zoomScaleSheetLayoutView="110" zoomScalePageLayoutView="0" workbookViewId="0" topLeftCell="A1">
      <selection activeCell="B15" sqref="B15:D15"/>
    </sheetView>
  </sheetViews>
  <sheetFormatPr defaultColWidth="11.421875" defaultRowHeight="12.75"/>
  <cols>
    <col min="1" max="1" width="3.00390625" style="212" bestFit="1" customWidth="1"/>
    <col min="2" max="2" width="24.140625" style="36" customWidth="1"/>
    <col min="3" max="3" width="21.421875" style="36" customWidth="1"/>
    <col min="4" max="4" width="15.28125" style="36" customWidth="1"/>
    <col min="5" max="5" width="12.7109375" style="36" customWidth="1"/>
    <col min="6" max="6" width="16.421875" style="36" customWidth="1"/>
    <col min="7" max="7" width="5.28125" style="36" customWidth="1"/>
    <col min="8" max="8" width="9.140625" style="36" customWidth="1"/>
    <col min="9" max="9" width="4.00390625" style="36" customWidth="1"/>
    <col min="10" max="10" width="11.421875" style="36" customWidth="1"/>
    <col min="11" max="12" width="12.421875" style="36" bestFit="1" customWidth="1"/>
    <col min="13" max="13" width="10.00390625" style="36" bestFit="1" customWidth="1"/>
    <col min="14" max="14" width="12.140625" style="36" bestFit="1" customWidth="1"/>
    <col min="15" max="16384" width="11.421875" style="36" customWidth="1"/>
  </cols>
  <sheetData>
    <row r="1" spans="2:9" s="212" customFormat="1" ht="12">
      <c r="B1" s="242"/>
      <c r="C1" s="242"/>
      <c r="D1" s="242"/>
      <c r="E1" s="242"/>
      <c r="F1" s="242"/>
      <c r="G1" s="242"/>
      <c r="H1" s="242"/>
      <c r="I1" s="242"/>
    </row>
    <row r="2" spans="2:9" s="212" customFormat="1" ht="12">
      <c r="B2" s="242" t="s">
        <v>199</v>
      </c>
      <c r="C2" s="242"/>
      <c r="D2" s="242"/>
      <c r="E2" s="242"/>
      <c r="F2" s="242"/>
      <c r="G2" s="242"/>
      <c r="H2" s="242"/>
      <c r="I2" s="242"/>
    </row>
    <row r="3" spans="2:9" s="212" customFormat="1" ht="12" customHeight="1">
      <c r="B3" s="242" t="s">
        <v>87</v>
      </c>
      <c r="C3" s="242"/>
      <c r="D3" s="242"/>
      <c r="E3" s="242"/>
      <c r="F3" s="242"/>
      <c r="G3" s="242"/>
      <c r="H3" s="242"/>
      <c r="I3" s="242"/>
    </row>
    <row r="4" s="212" customFormat="1" ht="12.75" thickBot="1"/>
    <row r="5" spans="2:9" ht="17.25" customHeight="1">
      <c r="B5" s="234" t="s">
        <v>194</v>
      </c>
      <c r="C5" s="235"/>
      <c r="D5" s="235"/>
      <c r="E5" s="252" t="s">
        <v>197</v>
      </c>
      <c r="F5" s="205" t="s">
        <v>97</v>
      </c>
      <c r="G5" s="245" t="s">
        <v>5</v>
      </c>
      <c r="H5" s="245"/>
      <c r="I5" s="246"/>
    </row>
    <row r="6" spans="2:9" ht="17.25" customHeight="1">
      <c r="B6" s="236"/>
      <c r="C6" s="237"/>
      <c r="D6" s="237"/>
      <c r="E6" s="253"/>
      <c r="F6" s="192" t="s">
        <v>96</v>
      </c>
      <c r="G6" s="247"/>
      <c r="H6" s="247"/>
      <c r="I6" s="248"/>
    </row>
    <row r="7" spans="1:11" ht="12.75" customHeight="1">
      <c r="A7" s="212">
        <v>1</v>
      </c>
      <c r="B7" s="240" t="s">
        <v>201</v>
      </c>
      <c r="C7" s="241"/>
      <c r="D7" s="241"/>
      <c r="E7" s="204">
        <v>1</v>
      </c>
      <c r="F7" s="203">
        <f>'Auxiliar Administrativo'!K90</f>
        <v>0</v>
      </c>
      <c r="G7" s="230">
        <f>'Auxiliar Administrativo'!K91</f>
        <v>0</v>
      </c>
      <c r="H7" s="230"/>
      <c r="I7" s="231"/>
      <c r="K7" s="197"/>
    </row>
    <row r="8" spans="1:11" ht="12.75" customHeight="1">
      <c r="A8" s="212">
        <v>2</v>
      </c>
      <c r="B8" s="232" t="s">
        <v>181</v>
      </c>
      <c r="C8" s="233"/>
      <c r="D8" s="233"/>
      <c r="E8" s="193">
        <v>1</v>
      </c>
      <c r="F8" s="203">
        <f>'Esp. Aquisição Licitações'!K90</f>
        <v>0</v>
      </c>
      <c r="G8" s="230">
        <f>'Esp. Aquisição Licitações'!K91</f>
        <v>0</v>
      </c>
      <c r="H8" s="230"/>
      <c r="I8" s="231"/>
      <c r="K8" s="197"/>
    </row>
    <row r="9" spans="1:11" ht="12.75" customHeight="1">
      <c r="A9" s="212">
        <v>3</v>
      </c>
      <c r="B9" s="240" t="s">
        <v>188</v>
      </c>
      <c r="C9" s="241"/>
      <c r="D9" s="241"/>
      <c r="E9" s="193">
        <v>1</v>
      </c>
      <c r="F9" s="203">
        <f>'Téc. aquisições e licit.'!K89</f>
        <v>0</v>
      </c>
      <c r="G9" s="230">
        <f>'Téc. aquisições e licit.'!K90</f>
        <v>0</v>
      </c>
      <c r="H9" s="230"/>
      <c r="I9" s="231"/>
      <c r="K9" s="197"/>
    </row>
    <row r="10" spans="1:12" ht="12.75" customHeight="1">
      <c r="A10" s="212">
        <v>4</v>
      </c>
      <c r="B10" s="232" t="s">
        <v>183</v>
      </c>
      <c r="C10" s="233"/>
      <c r="D10" s="233"/>
      <c r="E10" s="193">
        <v>1</v>
      </c>
      <c r="F10" s="203">
        <f>'Esp. Geren. Financeiro e Patrim'!K90</f>
        <v>0</v>
      </c>
      <c r="G10" s="230">
        <f>'Esp. Geren. Financeiro e Patrim'!K91</f>
        <v>0</v>
      </c>
      <c r="H10" s="230"/>
      <c r="I10" s="231"/>
      <c r="K10" s="197"/>
      <c r="L10" s="198"/>
    </row>
    <row r="11" spans="1:12" ht="12.75" customHeight="1">
      <c r="A11" s="212">
        <v>5</v>
      </c>
      <c r="B11" s="232" t="s">
        <v>189</v>
      </c>
      <c r="C11" s="233"/>
      <c r="D11" s="233"/>
      <c r="E11" s="193">
        <v>1</v>
      </c>
      <c r="F11" s="203">
        <f>'Téc. financ. e patrim'!K89</f>
        <v>0</v>
      </c>
      <c r="G11" s="230">
        <f>'Téc. financ. e patrim'!K90</f>
        <v>0</v>
      </c>
      <c r="H11" s="230"/>
      <c r="I11" s="231"/>
      <c r="K11" s="197"/>
      <c r="L11" s="198"/>
    </row>
    <row r="12" spans="1:12" ht="12.75" customHeight="1">
      <c r="A12" s="212">
        <v>6</v>
      </c>
      <c r="B12" s="232" t="s">
        <v>186</v>
      </c>
      <c r="C12" s="233"/>
      <c r="D12" s="233"/>
      <c r="E12" s="193">
        <v>1</v>
      </c>
      <c r="F12" s="203">
        <f>'Espec. Planej. Execução'!K90</f>
        <v>0</v>
      </c>
      <c r="G12" s="230">
        <f>'Espec. Planej. Execução'!K91</f>
        <v>0</v>
      </c>
      <c r="H12" s="230"/>
      <c r="I12" s="231"/>
      <c r="K12" s="197"/>
      <c r="L12" s="198"/>
    </row>
    <row r="13" spans="1:12" ht="12.75" customHeight="1">
      <c r="A13" s="212">
        <v>7</v>
      </c>
      <c r="B13" s="232" t="s">
        <v>205</v>
      </c>
      <c r="C13" s="233"/>
      <c r="D13" s="233"/>
      <c r="E13" s="193">
        <v>1</v>
      </c>
      <c r="F13" s="203">
        <f>'Téc. Tecnologia Inf.'!K90</f>
        <v>0</v>
      </c>
      <c r="G13" s="230">
        <f>'Téc. Tecnologia Inf.'!K91</f>
        <v>0</v>
      </c>
      <c r="H13" s="230"/>
      <c r="I13" s="231"/>
      <c r="K13" s="197"/>
      <c r="L13" s="198"/>
    </row>
    <row r="14" spans="1:12" ht="12.75" customHeight="1">
      <c r="A14" s="212">
        <v>8</v>
      </c>
      <c r="B14" s="232" t="s">
        <v>204</v>
      </c>
      <c r="C14" s="233"/>
      <c r="D14" s="233"/>
      <c r="E14" s="193">
        <v>1</v>
      </c>
      <c r="F14" s="203">
        <f>'Esp. Monitor. Socioambiental'!K90</f>
        <v>0</v>
      </c>
      <c r="G14" s="230">
        <f>'Esp. Monitor. Socioambiental'!K91</f>
        <v>0</v>
      </c>
      <c r="H14" s="230"/>
      <c r="I14" s="231"/>
      <c r="K14" s="197"/>
      <c r="L14" s="198"/>
    </row>
    <row r="15" spans="1:12" ht="12.75" customHeight="1">
      <c r="A15" s="212">
        <v>9</v>
      </c>
      <c r="B15" s="232" t="s">
        <v>202</v>
      </c>
      <c r="C15" s="233"/>
      <c r="D15" s="233"/>
      <c r="E15" s="193">
        <v>1</v>
      </c>
      <c r="F15" s="203">
        <f>'Téc. em Socioamb'!K90</f>
        <v>0</v>
      </c>
      <c r="G15" s="230">
        <f>'Téc. em Socioamb'!K91</f>
        <v>0</v>
      </c>
      <c r="H15" s="230"/>
      <c r="I15" s="231"/>
      <c r="K15" s="197"/>
      <c r="L15" s="198"/>
    </row>
    <row r="16" spans="1:12" ht="12.75" customHeight="1">
      <c r="A16" s="212">
        <v>10</v>
      </c>
      <c r="B16" s="232" t="s">
        <v>187</v>
      </c>
      <c r="C16" s="233"/>
      <c r="D16" s="233"/>
      <c r="E16" s="193">
        <v>1</v>
      </c>
      <c r="F16" s="203">
        <f>'Assessor Juridico'!K90</f>
        <v>0</v>
      </c>
      <c r="G16" s="230">
        <f>'Assessor Juridico'!K91</f>
        <v>0</v>
      </c>
      <c r="H16" s="230"/>
      <c r="I16" s="231"/>
      <c r="K16" s="197"/>
      <c r="L16" s="198"/>
    </row>
    <row r="17" spans="1:11" ht="12.75" customHeight="1" thickBot="1">
      <c r="A17" s="212">
        <v>11</v>
      </c>
      <c r="B17" s="238" t="s">
        <v>180</v>
      </c>
      <c r="C17" s="239"/>
      <c r="D17" s="239"/>
      <c r="E17" s="220">
        <v>1</v>
      </c>
      <c r="F17" s="221">
        <f>'Téc. em Ger. Contratos'!K90</f>
        <v>0</v>
      </c>
      <c r="G17" s="243">
        <f>'Téc. em Ger. Contratos'!K91</f>
        <v>0</v>
      </c>
      <c r="H17" s="243"/>
      <c r="I17" s="244"/>
      <c r="K17" s="197"/>
    </row>
    <row r="18" spans="2:9" ht="13.5" customHeight="1" thickBot="1">
      <c r="B18" s="225" t="s">
        <v>193</v>
      </c>
      <c r="C18" s="226"/>
      <c r="D18" s="227"/>
      <c r="E18" s="218">
        <f>SUM(E7:E17)</f>
        <v>11</v>
      </c>
      <c r="F18" s="219">
        <f>SUM(F7:F17)</f>
        <v>0</v>
      </c>
      <c r="G18" s="228">
        <f>SUM(G7:I17)</f>
        <v>0</v>
      </c>
      <c r="H18" s="228"/>
      <c r="I18" s="229"/>
    </row>
    <row r="19" spans="2:9" ht="13.5" customHeight="1" thickBot="1">
      <c r="B19" s="211"/>
      <c r="C19" s="211"/>
      <c r="D19" s="211"/>
      <c r="E19" s="206"/>
      <c r="F19" s="207"/>
      <c r="G19" s="196"/>
      <c r="H19" s="196"/>
      <c r="I19" s="196"/>
    </row>
    <row r="20" spans="2:9" ht="13.5" customHeight="1" thickBot="1">
      <c r="B20" s="213" t="s">
        <v>198</v>
      </c>
      <c r="C20" s="214"/>
      <c r="D20" s="215"/>
      <c r="E20" s="216">
        <v>0.25</v>
      </c>
      <c r="F20" s="217"/>
      <c r="G20" s="249">
        <f>G18*E20</f>
        <v>0</v>
      </c>
      <c r="H20" s="249"/>
      <c r="I20" s="250"/>
    </row>
    <row r="21" spans="2:9" ht="12.75" thickBot="1">
      <c r="B21" s="194"/>
      <c r="C21" s="194"/>
      <c r="D21" s="194"/>
      <c r="E21" s="194"/>
      <c r="F21" s="195"/>
      <c r="G21" s="196"/>
      <c r="H21" s="196"/>
      <c r="I21" s="196"/>
    </row>
    <row r="22" spans="2:9" ht="12.75" thickBot="1">
      <c r="B22" s="213" t="s">
        <v>195</v>
      </c>
      <c r="C22" s="214"/>
      <c r="D22" s="214"/>
      <c r="E22" s="216">
        <v>0.07</v>
      </c>
      <c r="F22" s="217"/>
      <c r="G22" s="249">
        <f>G18*E22</f>
        <v>0</v>
      </c>
      <c r="H22" s="249"/>
      <c r="I22" s="250"/>
    </row>
    <row r="23" ht="12.75" thickBot="1"/>
    <row r="24" spans="2:11" ht="20.25" customHeight="1" thickBot="1">
      <c r="B24" s="225" t="s">
        <v>196</v>
      </c>
      <c r="C24" s="226"/>
      <c r="D24" s="226"/>
      <c r="E24" s="226"/>
      <c r="F24" s="251"/>
      <c r="G24" s="254">
        <f>G18+G20+G22</f>
        <v>0</v>
      </c>
      <c r="H24" s="255"/>
      <c r="I24" s="256"/>
      <c r="K24" s="197"/>
    </row>
    <row r="27" ht="15">
      <c r="D27" s="222"/>
    </row>
    <row r="31" ht="12">
      <c r="D31" s="223"/>
    </row>
    <row r="32" ht="12">
      <c r="D32" s="223"/>
    </row>
  </sheetData>
  <sheetProtection/>
  <mergeCells count="34">
    <mergeCell ref="G20:I20"/>
    <mergeCell ref="G15:I15"/>
    <mergeCell ref="B24:F24"/>
    <mergeCell ref="B1:I1"/>
    <mergeCell ref="B2:I2"/>
    <mergeCell ref="G7:I7"/>
    <mergeCell ref="B7:D7"/>
    <mergeCell ref="E5:E6"/>
    <mergeCell ref="G22:I22"/>
    <mergeCell ref="G24:I24"/>
    <mergeCell ref="B3:I3"/>
    <mergeCell ref="G17:I17"/>
    <mergeCell ref="B12:D12"/>
    <mergeCell ref="B13:D13"/>
    <mergeCell ref="B14:D14"/>
    <mergeCell ref="B15:D15"/>
    <mergeCell ref="G13:I13"/>
    <mergeCell ref="G14:I14"/>
    <mergeCell ref="G5:I6"/>
    <mergeCell ref="G16:I16"/>
    <mergeCell ref="B5:D6"/>
    <mergeCell ref="B17:D17"/>
    <mergeCell ref="G8:I8"/>
    <mergeCell ref="B8:D8"/>
    <mergeCell ref="B16:D16"/>
    <mergeCell ref="B9:D9"/>
    <mergeCell ref="B18:D18"/>
    <mergeCell ref="G18:I18"/>
    <mergeCell ref="G9:I9"/>
    <mergeCell ref="B10:D10"/>
    <mergeCell ref="G10:I10"/>
    <mergeCell ref="G11:I11"/>
    <mergeCell ref="B11:D11"/>
    <mergeCell ref="G12:I1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50" zoomScaleNormal="150" zoomScaleSheetLayoutView="120" zoomScalePageLayoutView="0" workbookViewId="0" topLeftCell="A76">
      <selection activeCell="K90" sqref="K90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202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A91:J91"/>
    <mergeCell ref="B94:C94"/>
    <mergeCell ref="D94:J94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60" zoomScaleNormal="160" zoomScaleSheetLayoutView="120" zoomScalePageLayoutView="0" workbookViewId="0" topLeftCell="A76">
      <selection activeCell="K90" sqref="K90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187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A91:J91"/>
    <mergeCell ref="B94:C94"/>
    <mergeCell ref="D94:J94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50" zoomScaleNormal="150" zoomScaleSheetLayoutView="120" zoomScalePageLayoutView="0" workbookViewId="0" topLeftCell="A1">
      <selection activeCell="K91" sqref="K91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84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180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3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  <c r="M89" s="191"/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A91:J91"/>
    <mergeCell ref="B94:C94"/>
    <mergeCell ref="D94:J94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H86"/>
  <sheetViews>
    <sheetView zoomScalePageLayoutView="0" workbookViewId="0" topLeftCell="A67">
      <selection activeCell="G79" sqref="G79"/>
    </sheetView>
  </sheetViews>
  <sheetFormatPr defaultColWidth="11.421875" defaultRowHeight="12.75"/>
  <cols>
    <col min="1" max="1" width="38.8515625" style="73" customWidth="1"/>
    <col min="2" max="2" width="14.28125" style="73" customWidth="1"/>
    <col min="3" max="3" width="13.8515625" style="73" customWidth="1"/>
    <col min="4" max="4" width="15.421875" style="73" customWidth="1"/>
    <col min="5" max="5" width="11.421875" style="73" customWidth="1"/>
    <col min="6" max="6" width="14.421875" style="73" customWidth="1"/>
    <col min="7" max="7" width="17.00390625" style="167" customWidth="1"/>
    <col min="8" max="8" width="14.00390625" style="73" bestFit="1" customWidth="1"/>
    <col min="9" max="16384" width="11.421875" style="73" customWidth="1"/>
  </cols>
  <sheetData>
    <row r="1" spans="1:7" ht="26.25" customHeight="1">
      <c r="A1" s="287" t="s">
        <v>102</v>
      </c>
      <c r="B1" s="288"/>
      <c r="C1" s="288"/>
      <c r="D1" s="288"/>
      <c r="E1" s="288"/>
      <c r="F1" s="288"/>
      <c r="G1" s="289"/>
    </row>
    <row r="2" spans="1:7" ht="6.75" customHeight="1">
      <c r="A2" s="290"/>
      <c r="B2" s="291"/>
      <c r="C2" s="291"/>
      <c r="D2" s="291"/>
      <c r="E2" s="291"/>
      <c r="F2" s="291"/>
      <c r="G2" s="292"/>
    </row>
    <row r="3" spans="1:7" ht="18">
      <c r="A3" s="293" t="s">
        <v>103</v>
      </c>
      <c r="B3" s="294"/>
      <c r="C3" s="294"/>
      <c r="D3" s="294"/>
      <c r="E3" s="294"/>
      <c r="F3" s="294"/>
      <c r="G3" s="295"/>
    </row>
    <row r="4" spans="1:7" ht="8.25" customHeight="1">
      <c r="A4" s="74"/>
      <c r="B4" s="75"/>
      <c r="C4" s="75"/>
      <c r="D4" s="75"/>
      <c r="E4" s="75"/>
      <c r="F4" s="76"/>
      <c r="G4" s="77"/>
    </row>
    <row r="5" spans="1:7" ht="17.25" customHeight="1" thickBot="1">
      <c r="A5" s="296" t="s">
        <v>104</v>
      </c>
      <c r="B5" s="297"/>
      <c r="C5" s="297"/>
      <c r="D5" s="297"/>
      <c r="E5" s="297"/>
      <c r="F5" s="297"/>
      <c r="G5" s="298"/>
    </row>
    <row r="6" spans="1:7" ht="12.75">
      <c r="A6" s="78" t="s">
        <v>105</v>
      </c>
      <c r="B6" s="79"/>
      <c r="C6" s="79"/>
      <c r="D6" s="79"/>
      <c r="E6" s="79"/>
      <c r="F6" s="79"/>
      <c r="G6" s="80"/>
    </row>
    <row r="7" spans="1:7" ht="12.75">
      <c r="A7" s="81"/>
      <c r="B7" s="75"/>
      <c r="C7" s="82"/>
      <c r="D7" s="82"/>
      <c r="E7" s="82"/>
      <c r="F7" s="82"/>
      <c r="G7" s="83" t="s">
        <v>106</v>
      </c>
    </row>
    <row r="8" spans="1:7" ht="12.75">
      <c r="A8" s="81"/>
      <c r="B8" s="75"/>
      <c r="C8" s="75"/>
      <c r="D8" s="76"/>
      <c r="E8" s="76"/>
      <c r="F8" s="76"/>
      <c r="G8" s="84"/>
    </row>
    <row r="9" spans="1:7" ht="12.75">
      <c r="A9" s="85" t="s">
        <v>107</v>
      </c>
      <c r="B9" s="82" t="s">
        <v>108</v>
      </c>
      <c r="C9" s="82"/>
      <c r="D9" s="86"/>
      <c r="E9" s="82"/>
      <c r="F9" s="82"/>
      <c r="G9" s="87">
        <f>SUM(G12:G23)</f>
        <v>849600</v>
      </c>
    </row>
    <row r="10" spans="1:7" ht="12" customHeight="1">
      <c r="A10" s="81"/>
      <c r="B10" s="76"/>
      <c r="C10" s="76"/>
      <c r="D10" s="88"/>
      <c r="E10" s="76"/>
      <c r="F10" s="76"/>
      <c r="G10" s="89"/>
    </row>
    <row r="11" spans="1:7" s="95" customFormat="1" ht="27.75" customHeight="1">
      <c r="A11" s="90"/>
      <c r="B11" s="91" t="s">
        <v>98</v>
      </c>
      <c r="C11" s="91"/>
      <c r="D11" s="92" t="s">
        <v>109</v>
      </c>
      <c r="E11" s="91" t="s">
        <v>110</v>
      </c>
      <c r="F11" s="93"/>
      <c r="G11" s="94" t="s">
        <v>111</v>
      </c>
    </row>
    <row r="12" spans="1:7" s="95" customFormat="1" ht="27" customHeight="1">
      <c r="A12" s="96" t="s">
        <v>112</v>
      </c>
      <c r="B12" s="93">
        <v>1</v>
      </c>
      <c r="D12" s="97">
        <v>12</v>
      </c>
      <c r="E12" s="98">
        <v>5800</v>
      </c>
      <c r="F12" s="99">
        <f>E12*B12</f>
        <v>5800</v>
      </c>
      <c r="G12" s="100">
        <f aca="true" t="shared" si="0" ref="G12:G22">E12*D12*B12</f>
        <v>69600</v>
      </c>
    </row>
    <row r="13" spans="1:7" s="95" customFormat="1" ht="21.75" customHeight="1">
      <c r="A13" s="96" t="s">
        <v>113</v>
      </c>
      <c r="B13" s="93">
        <v>2</v>
      </c>
      <c r="D13" s="97">
        <v>12</v>
      </c>
      <c r="E13" s="98">
        <v>5800</v>
      </c>
      <c r="F13" s="99">
        <f>E13*B13</f>
        <v>11600</v>
      </c>
      <c r="G13" s="100">
        <f t="shared" si="0"/>
        <v>139200</v>
      </c>
    </row>
    <row r="14" spans="1:7" s="95" customFormat="1" ht="33.75" customHeight="1">
      <c r="A14" s="96" t="s">
        <v>114</v>
      </c>
      <c r="B14" s="93">
        <v>2</v>
      </c>
      <c r="D14" s="97">
        <v>12</v>
      </c>
      <c r="E14" s="98">
        <v>3800</v>
      </c>
      <c r="F14" s="99">
        <f aca="true" t="shared" si="1" ref="F14:F22">E14*B14</f>
        <v>7600</v>
      </c>
      <c r="G14" s="100">
        <f t="shared" si="0"/>
        <v>91200</v>
      </c>
    </row>
    <row r="15" spans="1:7" s="95" customFormat="1" ht="33.75" customHeight="1">
      <c r="A15" s="96" t="s">
        <v>115</v>
      </c>
      <c r="B15" s="93">
        <v>1</v>
      </c>
      <c r="D15" s="97">
        <v>12</v>
      </c>
      <c r="E15" s="98">
        <v>7000</v>
      </c>
      <c r="F15" s="99">
        <f t="shared" si="1"/>
        <v>7000</v>
      </c>
      <c r="G15" s="100">
        <f t="shared" si="0"/>
        <v>84000</v>
      </c>
    </row>
    <row r="16" spans="1:7" s="95" customFormat="1" ht="28.5" customHeight="1">
      <c r="A16" s="96" t="s">
        <v>116</v>
      </c>
      <c r="B16" s="93">
        <v>2</v>
      </c>
      <c r="D16" s="97">
        <v>12</v>
      </c>
      <c r="E16" s="98">
        <v>3800</v>
      </c>
      <c r="F16" s="99">
        <f t="shared" si="1"/>
        <v>7600</v>
      </c>
      <c r="G16" s="100">
        <f t="shared" si="0"/>
        <v>91200</v>
      </c>
    </row>
    <row r="17" spans="1:7" s="95" customFormat="1" ht="27.75" customHeight="1">
      <c r="A17" s="96" t="s">
        <v>117</v>
      </c>
      <c r="B17" s="93">
        <v>1</v>
      </c>
      <c r="D17" s="97">
        <v>12</v>
      </c>
      <c r="E17" s="98">
        <v>8000</v>
      </c>
      <c r="F17" s="99">
        <f t="shared" si="1"/>
        <v>8000</v>
      </c>
      <c r="G17" s="100">
        <f t="shared" si="0"/>
        <v>96000</v>
      </c>
    </row>
    <row r="18" spans="1:7" s="95" customFormat="1" ht="22.5" customHeight="1">
      <c r="A18" s="96" t="s">
        <v>118</v>
      </c>
      <c r="B18" s="93">
        <v>1</v>
      </c>
      <c r="D18" s="97">
        <v>12</v>
      </c>
      <c r="E18" s="98">
        <v>3800</v>
      </c>
      <c r="F18" s="99">
        <f t="shared" si="1"/>
        <v>3800</v>
      </c>
      <c r="G18" s="100">
        <f t="shared" si="0"/>
        <v>45600</v>
      </c>
    </row>
    <row r="19" spans="1:7" s="95" customFormat="1" ht="29.25" customHeight="1">
      <c r="A19" s="96" t="s">
        <v>119</v>
      </c>
      <c r="B19" s="93">
        <v>1</v>
      </c>
      <c r="D19" s="97">
        <v>12</v>
      </c>
      <c r="E19" s="98">
        <v>4500</v>
      </c>
      <c r="F19" s="99">
        <f t="shared" si="1"/>
        <v>4500</v>
      </c>
      <c r="G19" s="100">
        <f t="shared" si="0"/>
        <v>54000</v>
      </c>
    </row>
    <row r="20" spans="1:7" s="95" customFormat="1" ht="21" customHeight="1">
      <c r="A20" s="96" t="s">
        <v>120</v>
      </c>
      <c r="B20" s="93">
        <v>2</v>
      </c>
      <c r="D20" s="97">
        <v>12</v>
      </c>
      <c r="E20" s="98">
        <v>4500</v>
      </c>
      <c r="F20" s="99">
        <f t="shared" si="1"/>
        <v>9000</v>
      </c>
      <c r="G20" s="100">
        <f t="shared" si="0"/>
        <v>108000</v>
      </c>
    </row>
    <row r="21" spans="1:7" s="95" customFormat="1" ht="18" customHeight="1">
      <c r="A21" s="96" t="s">
        <v>121</v>
      </c>
      <c r="B21" s="93">
        <v>1</v>
      </c>
      <c r="D21" s="97">
        <v>12</v>
      </c>
      <c r="E21" s="98">
        <v>3800</v>
      </c>
      <c r="F21" s="99">
        <f t="shared" si="1"/>
        <v>3800</v>
      </c>
      <c r="G21" s="100">
        <f t="shared" si="0"/>
        <v>45600</v>
      </c>
    </row>
    <row r="22" spans="1:7" s="95" customFormat="1" ht="25.5" customHeight="1">
      <c r="A22" s="96" t="s">
        <v>122</v>
      </c>
      <c r="B22" s="93">
        <v>1</v>
      </c>
      <c r="D22" s="97">
        <v>12</v>
      </c>
      <c r="E22" s="98">
        <v>2100</v>
      </c>
      <c r="F22" s="99">
        <f t="shared" si="1"/>
        <v>2100</v>
      </c>
      <c r="G22" s="100">
        <f t="shared" si="0"/>
        <v>25200</v>
      </c>
    </row>
    <row r="23" spans="1:7" ht="19.5" customHeight="1">
      <c r="A23" s="96"/>
      <c r="B23" s="101">
        <f>SUM(B12:B22)</f>
        <v>15</v>
      </c>
      <c r="C23" s="102"/>
      <c r="D23" s="103"/>
      <c r="E23" s="98">
        <f>SUM(E12:E22)</f>
        <v>52900</v>
      </c>
      <c r="F23" s="104">
        <f>SUM(F12:F22)</f>
        <v>70800</v>
      </c>
      <c r="G23" s="100"/>
    </row>
    <row r="24" spans="1:7" ht="26.25" customHeight="1">
      <c r="A24" s="96" t="s">
        <v>123</v>
      </c>
      <c r="C24" s="105"/>
      <c r="D24" s="103"/>
      <c r="E24" s="98"/>
      <c r="F24" s="76"/>
      <c r="G24" s="100"/>
    </row>
    <row r="25" spans="1:7" ht="8.25" customHeight="1">
      <c r="A25" s="81"/>
      <c r="B25" s="76"/>
      <c r="C25" s="76"/>
      <c r="D25" s="88"/>
      <c r="E25" s="76"/>
      <c r="F25" s="76"/>
      <c r="G25" s="89"/>
    </row>
    <row r="26" spans="1:7" s="95" customFormat="1" ht="18" customHeight="1">
      <c r="A26" s="106" t="s">
        <v>124</v>
      </c>
      <c r="B26" s="107" t="s">
        <v>125</v>
      </c>
      <c r="C26" s="108"/>
      <c r="D26" s="108"/>
      <c r="E26" s="108"/>
      <c r="F26" s="108"/>
      <c r="G26" s="109">
        <f>G9</f>
        <v>849600</v>
      </c>
    </row>
    <row r="27" spans="1:7" ht="12.75">
      <c r="A27" s="81"/>
      <c r="B27" s="75"/>
      <c r="C27" s="75"/>
      <c r="D27" s="75"/>
      <c r="E27" s="75"/>
      <c r="F27" s="75"/>
      <c r="G27" s="89"/>
    </row>
    <row r="28" spans="1:7" s="95" customFormat="1" ht="18" customHeight="1">
      <c r="A28" s="106" t="s">
        <v>126</v>
      </c>
      <c r="D28" s="108"/>
      <c r="E28" s="108"/>
      <c r="F28" s="108"/>
      <c r="G28" s="109">
        <f>G29</f>
        <v>620208</v>
      </c>
    </row>
    <row r="29" spans="1:7" s="95" customFormat="1" ht="18" customHeight="1">
      <c r="A29" s="110" t="s">
        <v>127</v>
      </c>
      <c r="B29" s="111">
        <v>0.73</v>
      </c>
      <c r="C29" s="107" t="s">
        <v>128</v>
      </c>
      <c r="D29" s="108"/>
      <c r="E29" s="108"/>
      <c r="F29" s="108"/>
      <c r="G29" s="100">
        <f>B29*G9</f>
        <v>620208</v>
      </c>
    </row>
    <row r="30" spans="1:7" ht="12.75">
      <c r="A30" s="112"/>
      <c r="B30" s="113"/>
      <c r="C30" s="75"/>
      <c r="D30" s="75"/>
      <c r="E30" s="75"/>
      <c r="F30" s="75"/>
      <c r="G30" s="89"/>
    </row>
    <row r="31" spans="1:7" s="95" customFormat="1" ht="18" customHeight="1">
      <c r="A31" s="106" t="s">
        <v>129</v>
      </c>
      <c r="B31" s="108"/>
      <c r="C31" s="107" t="s">
        <v>128</v>
      </c>
      <c r="D31" s="108"/>
      <c r="E31" s="108"/>
      <c r="F31" s="108"/>
      <c r="G31" s="114">
        <f>G26+G28</f>
        <v>1469808</v>
      </c>
    </row>
    <row r="32" spans="1:7" ht="12.75">
      <c r="A32" s="81"/>
      <c r="B32" s="75"/>
      <c r="C32" s="75"/>
      <c r="D32" s="75"/>
      <c r="E32" s="75"/>
      <c r="F32" s="75"/>
      <c r="G32" s="89"/>
    </row>
    <row r="33" spans="1:7" s="95" customFormat="1" ht="18" customHeight="1">
      <c r="A33" s="106" t="s">
        <v>130</v>
      </c>
      <c r="B33" s="107" t="s">
        <v>125</v>
      </c>
      <c r="C33" s="108"/>
      <c r="D33" s="108"/>
      <c r="E33" s="108"/>
      <c r="F33" s="108"/>
      <c r="G33" s="114">
        <f>G35</f>
        <v>220471.19999999998</v>
      </c>
    </row>
    <row r="34" spans="1:7" ht="12.75">
      <c r="A34" s="81"/>
      <c r="B34" s="75"/>
      <c r="C34" s="75"/>
      <c r="D34" s="75"/>
      <c r="E34" s="75"/>
      <c r="F34" s="75"/>
      <c r="G34" s="89"/>
    </row>
    <row r="35" spans="1:7" s="95" customFormat="1" ht="18" customHeight="1">
      <c r="A35" s="110" t="s">
        <v>131</v>
      </c>
      <c r="B35" s="111">
        <v>0.15</v>
      </c>
      <c r="C35" s="115" t="s">
        <v>132</v>
      </c>
      <c r="D35" s="108"/>
      <c r="E35" s="108"/>
      <c r="F35" s="108"/>
      <c r="G35" s="100">
        <f>B35*G31</f>
        <v>220471.19999999998</v>
      </c>
    </row>
    <row r="36" ht="12.75">
      <c r="G36" s="100"/>
    </row>
    <row r="37" spans="1:7" s="95" customFormat="1" ht="18" customHeight="1">
      <c r="A37" s="106" t="s">
        <v>171</v>
      </c>
      <c r="B37" s="107" t="s">
        <v>125</v>
      </c>
      <c r="C37" s="108"/>
      <c r="D37" s="108"/>
      <c r="E37" s="108"/>
      <c r="F37" s="108"/>
      <c r="G37" s="114">
        <f>G33+G31</f>
        <v>1690279.2</v>
      </c>
    </row>
    <row r="38" spans="1:7" ht="12.75">
      <c r="A38" s="81"/>
      <c r="B38" s="75"/>
      <c r="C38" s="75"/>
      <c r="D38" s="75"/>
      <c r="E38" s="75"/>
      <c r="F38" s="75"/>
      <c r="G38" s="89"/>
    </row>
    <row r="39" spans="1:7" s="95" customFormat="1" ht="18" customHeight="1">
      <c r="A39" s="106" t="s">
        <v>172</v>
      </c>
      <c r="B39" s="107" t="s">
        <v>125</v>
      </c>
      <c r="C39" s="108"/>
      <c r="D39" s="108"/>
      <c r="E39" s="108"/>
      <c r="F39" s="108"/>
      <c r="G39" s="114">
        <f>SUM(G41:G41)</f>
        <v>152125.128</v>
      </c>
    </row>
    <row r="40" spans="1:7" ht="12.75">
      <c r="A40" s="81"/>
      <c r="B40" s="118"/>
      <c r="C40" s="119"/>
      <c r="D40" s="120"/>
      <c r="E40" s="75"/>
      <c r="F40" s="75"/>
      <c r="G40" s="89"/>
    </row>
    <row r="41" spans="1:7" s="95" customFormat="1" ht="18" customHeight="1">
      <c r="A41" s="110" t="s">
        <v>173</v>
      </c>
      <c r="B41" s="111">
        <v>0.09</v>
      </c>
      <c r="C41" s="115" t="s">
        <v>132</v>
      </c>
      <c r="D41" s="108"/>
      <c r="E41" s="108"/>
      <c r="F41" s="108"/>
      <c r="G41" s="100">
        <f>B41*$G$37</f>
        <v>152125.128</v>
      </c>
    </row>
    <row r="42" spans="1:7" ht="12.75">
      <c r="A42" s="81"/>
      <c r="B42" s="121"/>
      <c r="C42" s="119"/>
      <c r="D42" s="120"/>
      <c r="E42" s="75"/>
      <c r="F42" s="75"/>
      <c r="G42" s="122"/>
    </row>
    <row r="43" spans="1:7" s="95" customFormat="1" ht="18" customHeight="1">
      <c r="A43" s="106" t="s">
        <v>174</v>
      </c>
      <c r="B43" s="108"/>
      <c r="C43" s="108"/>
      <c r="D43" s="108"/>
      <c r="E43" s="108"/>
      <c r="F43" s="108"/>
      <c r="G43" s="114">
        <f>(G39+G37)/(1-B50)-(G37+G39)</f>
        <v>174458.6473694581</v>
      </c>
    </row>
    <row r="44" spans="1:7" ht="12.75">
      <c r="A44" s="81"/>
      <c r="B44" s="75"/>
      <c r="C44" s="75"/>
      <c r="D44" s="75"/>
      <c r="E44" s="75"/>
      <c r="F44" s="75"/>
      <c r="G44" s="122"/>
    </row>
    <row r="45" spans="1:7" ht="25.5">
      <c r="A45" s="81"/>
      <c r="B45" s="123" t="s">
        <v>135</v>
      </c>
      <c r="C45" s="123"/>
      <c r="D45" s="75"/>
      <c r="E45" s="75"/>
      <c r="F45" s="75"/>
      <c r="G45" s="122"/>
    </row>
    <row r="46" spans="1:7" s="95" customFormat="1" ht="18" customHeight="1">
      <c r="A46" s="110" t="s">
        <v>79</v>
      </c>
      <c r="B46" s="111">
        <v>0.0065</v>
      </c>
      <c r="C46" s="115"/>
      <c r="D46" s="108"/>
      <c r="E46" s="108"/>
      <c r="F46" s="108"/>
      <c r="G46" s="100"/>
    </row>
    <row r="47" spans="1:7" s="95" customFormat="1" ht="18" customHeight="1">
      <c r="A47" s="110" t="s">
        <v>80</v>
      </c>
      <c r="B47" s="111">
        <v>0.03</v>
      </c>
      <c r="C47" s="115"/>
      <c r="D47" s="108"/>
      <c r="E47" s="108"/>
      <c r="F47" s="108"/>
      <c r="G47" s="100"/>
    </row>
    <row r="48" spans="1:7" s="95" customFormat="1" ht="18" customHeight="1">
      <c r="A48" s="110" t="s">
        <v>136</v>
      </c>
      <c r="B48" s="111">
        <f>5/100</f>
        <v>0.05</v>
      </c>
      <c r="C48" s="115"/>
      <c r="D48" s="108"/>
      <c r="E48" s="108"/>
      <c r="F48" s="108"/>
      <c r="G48" s="100"/>
    </row>
    <row r="49" spans="1:7" ht="10.5" customHeight="1">
      <c r="A49" s="81"/>
      <c r="B49" s="124"/>
      <c r="C49" s="75"/>
      <c r="D49" s="299"/>
      <c r="E49" s="300"/>
      <c r="F49" s="300"/>
      <c r="G49" s="122"/>
    </row>
    <row r="50" spans="1:7" ht="18" customHeight="1">
      <c r="A50" s="85" t="s">
        <v>137</v>
      </c>
      <c r="B50" s="125">
        <f>SUM(B46:B48)</f>
        <v>0.0865</v>
      </c>
      <c r="C50" s="125"/>
      <c r="D50" s="126"/>
      <c r="E50" s="127"/>
      <c r="F50" s="128"/>
      <c r="G50" s="122"/>
    </row>
    <row r="51" spans="1:7" ht="12.75">
      <c r="A51" s="129"/>
      <c r="B51" s="75"/>
      <c r="C51" s="75"/>
      <c r="D51" s="75"/>
      <c r="E51" s="75"/>
      <c r="F51" s="75"/>
      <c r="G51" s="122"/>
    </row>
    <row r="52" spans="1:7" s="95" customFormat="1" ht="18" customHeight="1">
      <c r="A52" s="106" t="s">
        <v>175</v>
      </c>
      <c r="B52" s="107" t="s">
        <v>125</v>
      </c>
      <c r="C52" s="108"/>
      <c r="D52" s="108"/>
      <c r="E52" s="108"/>
      <c r="F52" s="108"/>
      <c r="G52" s="114">
        <f>G53+G54</f>
        <v>85490</v>
      </c>
    </row>
    <row r="53" spans="1:7" ht="27" customHeight="1">
      <c r="A53" s="96" t="s">
        <v>176</v>
      </c>
      <c r="B53" s="116" t="s">
        <v>133</v>
      </c>
      <c r="C53" s="115" t="s">
        <v>134</v>
      </c>
      <c r="D53" s="75"/>
      <c r="E53" s="75"/>
      <c r="F53" s="117"/>
      <c r="G53" s="89">
        <v>50000</v>
      </c>
    </row>
    <row r="54" spans="1:7" ht="27" customHeight="1">
      <c r="A54" s="96" t="s">
        <v>177</v>
      </c>
      <c r="B54" s="116" t="s">
        <v>133</v>
      </c>
      <c r="C54" s="115" t="s">
        <v>134</v>
      </c>
      <c r="D54" s="75"/>
      <c r="E54" s="75"/>
      <c r="F54" s="117"/>
      <c r="G54" s="89">
        <v>35490</v>
      </c>
    </row>
    <row r="55" spans="1:7" ht="12.75">
      <c r="A55" s="129"/>
      <c r="B55" s="75"/>
      <c r="C55" s="75"/>
      <c r="D55" s="75"/>
      <c r="E55" s="75"/>
      <c r="F55" s="75"/>
      <c r="G55" s="122"/>
    </row>
    <row r="56" spans="1:7" ht="12.75">
      <c r="A56" s="129"/>
      <c r="B56" s="75"/>
      <c r="C56" s="75"/>
      <c r="D56" s="75"/>
      <c r="E56" s="75"/>
      <c r="F56" s="75"/>
      <c r="G56" s="122"/>
    </row>
    <row r="57" spans="1:7" ht="12.75">
      <c r="A57" s="129"/>
      <c r="B57" s="75"/>
      <c r="C57" s="75"/>
      <c r="D57" s="75"/>
      <c r="E57" s="75"/>
      <c r="F57" s="75"/>
      <c r="G57" s="122"/>
    </row>
    <row r="58" spans="1:7" ht="12.75">
      <c r="A58" s="129"/>
      <c r="B58" s="75"/>
      <c r="C58" s="75"/>
      <c r="D58" s="75"/>
      <c r="E58" s="75"/>
      <c r="F58" s="75"/>
      <c r="G58" s="122"/>
    </row>
    <row r="59" spans="1:7" s="95" customFormat="1" ht="18" customHeight="1">
      <c r="A59" s="106" t="s">
        <v>178</v>
      </c>
      <c r="B59" s="107" t="s">
        <v>125</v>
      </c>
      <c r="C59" s="115"/>
      <c r="D59" s="115"/>
      <c r="E59" s="115"/>
      <c r="F59" s="115"/>
      <c r="G59" s="114">
        <f>G43+G39+G37+G52</f>
        <v>2102352.975369458</v>
      </c>
    </row>
    <row r="60" spans="1:7" s="95" customFormat="1" ht="13.5" thickBot="1">
      <c r="A60" s="90"/>
      <c r="B60" s="108"/>
      <c r="C60" s="108"/>
      <c r="D60" s="108"/>
      <c r="E60" s="108"/>
      <c r="F60" s="108"/>
      <c r="G60" s="130"/>
    </row>
    <row r="61" spans="1:7" s="95" customFormat="1" ht="18" customHeight="1" thickBot="1">
      <c r="A61" s="131"/>
      <c r="B61" s="132"/>
      <c r="C61" s="133" t="s">
        <v>138</v>
      </c>
      <c r="D61" s="134"/>
      <c r="E61" s="134"/>
      <c r="F61" s="135"/>
      <c r="G61" s="136">
        <f>G59/12</f>
        <v>175196.08128078817</v>
      </c>
    </row>
    <row r="62" s="137" customFormat="1" ht="12.75">
      <c r="G62" s="138"/>
    </row>
    <row r="63" spans="1:7" s="143" customFormat="1" ht="12.75">
      <c r="A63" s="139"/>
      <c r="B63" s="140" t="s">
        <v>139</v>
      </c>
      <c r="C63" s="140"/>
      <c r="D63" s="140"/>
      <c r="E63" s="140"/>
      <c r="F63" s="141" t="s">
        <v>96</v>
      </c>
      <c r="G63" s="142">
        <f>G59-G26</f>
        <v>1252752.975369458</v>
      </c>
    </row>
    <row r="64" spans="1:7" s="143" customFormat="1" ht="12.75">
      <c r="A64" s="139"/>
      <c r="B64" s="140" t="s">
        <v>140</v>
      </c>
      <c r="C64" s="140"/>
      <c r="D64" s="140"/>
      <c r="E64" s="140"/>
      <c r="F64" s="141"/>
      <c r="G64" s="144">
        <f>G63/G26</f>
        <v>1.4745209220450306</v>
      </c>
    </row>
    <row r="65" s="137" customFormat="1" ht="12.75">
      <c r="G65" s="138"/>
    </row>
    <row r="66" spans="1:7" ht="38.25">
      <c r="A66" s="145" t="s">
        <v>141</v>
      </c>
      <c r="B66" s="146" t="s">
        <v>98</v>
      </c>
      <c r="C66" s="147" t="s">
        <v>142</v>
      </c>
      <c r="D66" s="147" t="s">
        <v>143</v>
      </c>
      <c r="E66" s="148" t="s">
        <v>109</v>
      </c>
      <c r="F66" s="147" t="s">
        <v>144</v>
      </c>
      <c r="G66" s="149"/>
    </row>
    <row r="67" spans="1:7" s="95" customFormat="1" ht="31.5" customHeight="1">
      <c r="A67" s="168" t="str">
        <f aca="true" t="shared" si="2" ref="A67:B77">A12</f>
        <v>Coordenador Geral da Equipe da Empresa Gerenciadora</v>
      </c>
      <c r="B67" s="150">
        <f t="shared" si="2"/>
        <v>1</v>
      </c>
      <c r="C67" s="151">
        <f aca="true" t="shared" si="3" ref="C67:C77">E12</f>
        <v>5800</v>
      </c>
      <c r="D67" s="152">
        <f>C67*(1+$G$64)</f>
        <v>14352.221347861177</v>
      </c>
      <c r="E67" s="150">
        <v>12</v>
      </c>
      <c r="F67" s="153">
        <f>E67*D67*B67</f>
        <v>172226.65617433412</v>
      </c>
      <c r="G67" s="154"/>
    </row>
    <row r="68" spans="1:7" s="95" customFormat="1" ht="24" customHeight="1">
      <c r="A68" s="168" t="str">
        <f t="shared" si="2"/>
        <v>Advogado (Asses. Jurídico)</v>
      </c>
      <c r="B68" s="150">
        <f t="shared" si="2"/>
        <v>2</v>
      </c>
      <c r="C68" s="151">
        <f t="shared" si="3"/>
        <v>5800</v>
      </c>
      <c r="D68" s="152">
        <f>C68*(1+$G$64)</f>
        <v>14352.221347861177</v>
      </c>
      <c r="E68" s="150">
        <v>12</v>
      </c>
      <c r="F68" s="153">
        <f aca="true" t="shared" si="4" ref="F68:F74">E68*D68*B68</f>
        <v>344453.31234866823</v>
      </c>
      <c r="G68" s="154"/>
    </row>
    <row r="69" spans="1:7" s="95" customFormat="1" ht="30" customHeight="1">
      <c r="A69" s="168" t="str">
        <f t="shared" si="2"/>
        <v>Técnico em Aquisições/Licitações e Contratos</v>
      </c>
      <c r="B69" s="150">
        <f t="shared" si="2"/>
        <v>2</v>
      </c>
      <c r="C69" s="151">
        <f t="shared" si="3"/>
        <v>3800</v>
      </c>
      <c r="D69" s="152">
        <f aca="true" t="shared" si="5" ref="D69:D77">C69*(1+$G$64)</f>
        <v>9403.179503771116</v>
      </c>
      <c r="E69" s="150">
        <v>12</v>
      </c>
      <c r="F69" s="153">
        <f t="shared" si="4"/>
        <v>225676.3080905068</v>
      </c>
      <c r="G69" s="154"/>
    </row>
    <row r="70" spans="1:7" s="95" customFormat="1" ht="30.75" customHeight="1">
      <c r="A70" s="168" t="str">
        <f t="shared" si="2"/>
        <v>Especialista em Gerenciamento Administrativo e Financeiro</v>
      </c>
      <c r="B70" s="150">
        <f t="shared" si="2"/>
        <v>1</v>
      </c>
      <c r="C70" s="151">
        <f t="shared" si="3"/>
        <v>7000</v>
      </c>
      <c r="D70" s="152">
        <f t="shared" si="5"/>
        <v>17321.646454315214</v>
      </c>
      <c r="E70" s="150">
        <v>12</v>
      </c>
      <c r="F70" s="153">
        <f t="shared" si="4"/>
        <v>207859.75745178259</v>
      </c>
      <c r="G70" s="154"/>
    </row>
    <row r="71" spans="1:7" s="95" customFormat="1" ht="30" customHeight="1">
      <c r="A71" s="168" t="str">
        <f t="shared" si="2"/>
        <v>Técnico em Gerenciamento Administrativo e Financeiro</v>
      </c>
      <c r="B71" s="150">
        <f t="shared" si="2"/>
        <v>2</v>
      </c>
      <c r="C71" s="151">
        <f t="shared" si="3"/>
        <v>3800</v>
      </c>
      <c r="D71" s="152">
        <f t="shared" si="5"/>
        <v>9403.179503771116</v>
      </c>
      <c r="E71" s="150">
        <v>12</v>
      </c>
      <c r="F71" s="153">
        <f t="shared" si="4"/>
        <v>225676.3080905068</v>
      </c>
      <c r="G71" s="154"/>
    </row>
    <row r="72" spans="1:7" s="95" customFormat="1" ht="27.75" customHeight="1">
      <c r="A72" s="168" t="str">
        <f t="shared" si="2"/>
        <v>Especialista em Monitoramento de Projetos</v>
      </c>
      <c r="B72" s="150">
        <f t="shared" si="2"/>
        <v>1</v>
      </c>
      <c r="C72" s="151">
        <f t="shared" si="3"/>
        <v>8000</v>
      </c>
      <c r="D72" s="152">
        <f t="shared" si="5"/>
        <v>19796.167376360245</v>
      </c>
      <c r="E72" s="150">
        <v>12</v>
      </c>
      <c r="F72" s="153">
        <f>E72*D72*B72</f>
        <v>237554.00851632294</v>
      </c>
      <c r="G72" s="154"/>
    </row>
    <row r="73" spans="1:7" s="95" customFormat="1" ht="24.75" customHeight="1">
      <c r="A73" s="168" t="str">
        <f t="shared" si="2"/>
        <v>Técnico em Monitoramento de Projetos</v>
      </c>
      <c r="B73" s="150">
        <f t="shared" si="2"/>
        <v>1</v>
      </c>
      <c r="C73" s="151">
        <f t="shared" si="3"/>
        <v>3800</v>
      </c>
      <c r="D73" s="152">
        <f t="shared" si="5"/>
        <v>9403.179503771116</v>
      </c>
      <c r="E73" s="150">
        <v>12</v>
      </c>
      <c r="F73" s="153">
        <f>E73*D73*B73</f>
        <v>112838.1540452534</v>
      </c>
      <c r="G73" s="154"/>
    </row>
    <row r="74" spans="1:7" s="95" customFormat="1" ht="28.5" customHeight="1">
      <c r="A74" s="168" t="str">
        <f t="shared" si="2"/>
        <v>Especialista Sênior em Monitoramento Sócioambiental</v>
      </c>
      <c r="B74" s="150">
        <f t="shared" si="2"/>
        <v>1</v>
      </c>
      <c r="C74" s="151">
        <f t="shared" si="3"/>
        <v>4500</v>
      </c>
      <c r="D74" s="152">
        <f t="shared" si="5"/>
        <v>11135.344149202638</v>
      </c>
      <c r="E74" s="150">
        <v>12</v>
      </c>
      <c r="F74" s="153">
        <f t="shared" si="4"/>
        <v>133624.12979043165</v>
      </c>
      <c r="G74" s="154"/>
    </row>
    <row r="75" spans="1:7" s="95" customFormat="1" ht="28.5" customHeight="1">
      <c r="A75" s="168" t="str">
        <f t="shared" si="2"/>
        <v>Especialista Ambiental</v>
      </c>
      <c r="B75" s="150">
        <f t="shared" si="2"/>
        <v>2</v>
      </c>
      <c r="C75" s="151">
        <f t="shared" si="3"/>
        <v>4500</v>
      </c>
      <c r="D75" s="152">
        <f t="shared" si="5"/>
        <v>11135.344149202638</v>
      </c>
      <c r="E75" s="150">
        <v>12</v>
      </c>
      <c r="F75" s="153">
        <f>E75*D75*B75</f>
        <v>267248.2595808633</v>
      </c>
      <c r="G75" s="154"/>
    </row>
    <row r="76" spans="1:7" s="95" customFormat="1" ht="28.5" customHeight="1">
      <c r="A76" s="168" t="str">
        <f t="shared" si="2"/>
        <v>Técnico Ambiental</v>
      </c>
      <c r="B76" s="150">
        <f t="shared" si="2"/>
        <v>1</v>
      </c>
      <c r="C76" s="151">
        <f t="shared" si="3"/>
        <v>3800</v>
      </c>
      <c r="D76" s="152">
        <f t="shared" si="5"/>
        <v>9403.179503771116</v>
      </c>
      <c r="E76" s="150">
        <v>12</v>
      </c>
      <c r="F76" s="153">
        <f>E76*D76*B76</f>
        <v>112838.1540452534</v>
      </c>
      <c r="G76" s="154"/>
    </row>
    <row r="77" spans="1:7" s="95" customFormat="1" ht="28.5" customHeight="1">
      <c r="A77" s="168" t="str">
        <f t="shared" si="2"/>
        <v>Apoio Informática/Digitação</v>
      </c>
      <c r="B77" s="150">
        <f t="shared" si="2"/>
        <v>1</v>
      </c>
      <c r="C77" s="151">
        <f t="shared" si="3"/>
        <v>2100</v>
      </c>
      <c r="D77" s="152">
        <f t="shared" si="5"/>
        <v>5196.493936294564</v>
      </c>
      <c r="E77" s="150">
        <v>12</v>
      </c>
      <c r="F77" s="153">
        <f>E77*D77*B77</f>
        <v>62357.92723553477</v>
      </c>
      <c r="G77" s="154"/>
    </row>
    <row r="78" spans="1:7" s="95" customFormat="1" ht="19.5" customHeight="1">
      <c r="A78" s="148" t="s">
        <v>145</v>
      </c>
      <c r="B78" s="150">
        <f>SUM(B67:B77)</f>
        <v>15</v>
      </c>
      <c r="C78" s="155"/>
      <c r="D78" s="156"/>
      <c r="E78" s="150"/>
      <c r="F78" s="157">
        <f>SUM(F67:F77)</f>
        <v>2102352.9753694576</v>
      </c>
      <c r="G78" s="154"/>
    </row>
    <row r="79" spans="1:8" ht="30.75" customHeight="1">
      <c r="A79" s="301" t="s">
        <v>146</v>
      </c>
      <c r="B79" s="302"/>
      <c r="C79" s="302"/>
      <c r="D79" s="302"/>
      <c r="E79" s="303"/>
      <c r="F79" s="158">
        <f>F78/12</f>
        <v>175196.08128078814</v>
      </c>
      <c r="G79" s="76"/>
      <c r="H79" s="159"/>
    </row>
    <row r="80" spans="1:7" ht="44.25" customHeight="1" hidden="1">
      <c r="A80" s="285" t="s">
        <v>147</v>
      </c>
      <c r="B80" s="286"/>
      <c r="C80" s="286"/>
      <c r="D80" s="286"/>
      <c r="E80" s="286"/>
      <c r="F80" s="160"/>
      <c r="G80" s="161" t="e">
        <f>(F67+F68+F70+F71+F72+F73+F74+#REF!)/12</f>
        <v>#REF!</v>
      </c>
    </row>
    <row r="81" spans="6:7" s="162" customFormat="1" ht="18" customHeight="1">
      <c r="F81" s="163"/>
      <c r="G81" s="164"/>
    </row>
    <row r="82" spans="7:8" ht="12.75">
      <c r="G82" s="165"/>
      <c r="H82" s="162"/>
    </row>
    <row r="83" spans="7:8" ht="12.75">
      <c r="G83" s="165"/>
      <c r="H83" s="162"/>
    </row>
    <row r="84" spans="7:8" ht="12.75">
      <c r="G84" s="166"/>
      <c r="H84" s="162"/>
    </row>
    <row r="85" spans="7:8" ht="12.75">
      <c r="G85" s="166"/>
      <c r="H85" s="162"/>
    </row>
    <row r="86" ht="12.75">
      <c r="G86" s="166"/>
    </row>
  </sheetData>
  <sheetProtection/>
  <mergeCells count="7">
    <mergeCell ref="A80:E80"/>
    <mergeCell ref="A1:G1"/>
    <mergeCell ref="A2:G2"/>
    <mergeCell ref="A3:G3"/>
    <mergeCell ref="A5:G5"/>
    <mergeCell ref="D49:F49"/>
    <mergeCell ref="A79:E79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C13" sqref="C13:D14"/>
    </sheetView>
  </sheetViews>
  <sheetFormatPr defaultColWidth="8.8515625" defaultRowHeight="12.75"/>
  <cols>
    <col min="1" max="1" width="7.28125" style="0" bestFit="1" customWidth="1"/>
    <col min="2" max="2" width="56.421875" style="0" customWidth="1"/>
    <col min="3" max="3" width="13.28125" style="0" customWidth="1"/>
    <col min="4" max="4" width="12.421875" style="0" customWidth="1"/>
    <col min="5" max="5" width="17.00390625" style="0" customWidth="1"/>
    <col min="6" max="6" width="19.00390625" style="0" customWidth="1"/>
  </cols>
  <sheetData>
    <row r="1" ht="13.5" thickBot="1">
      <c r="A1" s="169" t="s">
        <v>150</v>
      </c>
    </row>
    <row r="2" spans="1:4" ht="17.25" thickBot="1" thickTop="1">
      <c r="A2" s="304" t="s">
        <v>151</v>
      </c>
      <c r="B2" s="305"/>
      <c r="C2" s="305"/>
      <c r="D2" s="306"/>
    </row>
    <row r="3" spans="1:4" ht="31.5" thickBot="1" thickTop="1">
      <c r="A3" s="170" t="s">
        <v>152</v>
      </c>
      <c r="B3" s="171" t="s">
        <v>153</v>
      </c>
      <c r="C3" s="172" t="s">
        <v>154</v>
      </c>
      <c r="D3" s="173" t="s">
        <v>155</v>
      </c>
    </row>
    <row r="4" spans="1:4" ht="16.5" thickBot="1" thickTop="1">
      <c r="A4" s="174" t="s">
        <v>156</v>
      </c>
      <c r="B4" s="175" t="s">
        <v>157</v>
      </c>
      <c r="C4" s="176">
        <v>1154.8</v>
      </c>
      <c r="D4" s="177">
        <v>461.2</v>
      </c>
    </row>
    <row r="5" spans="1:4" ht="45.75" customHeight="1" thickBot="1" thickTop="1">
      <c r="A5" s="178" t="s">
        <v>158</v>
      </c>
      <c r="B5" s="179" t="s">
        <v>159</v>
      </c>
      <c r="C5" s="180">
        <v>604</v>
      </c>
      <c r="D5" s="181">
        <v>230.9</v>
      </c>
    </row>
    <row r="6" spans="1:4" ht="40.5" thickBot="1" thickTop="1">
      <c r="A6" s="174" t="s">
        <v>160</v>
      </c>
      <c r="B6" s="182" t="s">
        <v>161</v>
      </c>
      <c r="C6" s="176">
        <v>474.8</v>
      </c>
      <c r="D6" s="177">
        <v>189.9</v>
      </c>
    </row>
    <row r="7" spans="1:4" ht="16.5" thickBot="1" thickTop="1">
      <c r="A7" s="178" t="s">
        <v>162</v>
      </c>
      <c r="B7" s="179" t="s">
        <v>163</v>
      </c>
      <c r="C7" s="180">
        <v>357</v>
      </c>
      <c r="D7" s="183">
        <v>142.8</v>
      </c>
    </row>
    <row r="8" spans="1:4" ht="16.5" thickBot="1" thickTop="1">
      <c r="A8" s="174" t="s">
        <v>164</v>
      </c>
      <c r="B8" s="175" t="s">
        <v>165</v>
      </c>
      <c r="C8" s="176">
        <v>214.2</v>
      </c>
      <c r="D8" s="177">
        <v>85.68</v>
      </c>
    </row>
    <row r="9" ht="13.5" thickTop="1"/>
    <row r="11" spans="2:8" ht="45">
      <c r="B11" s="184" t="s">
        <v>166</v>
      </c>
      <c r="C11" s="185" t="s">
        <v>154</v>
      </c>
      <c r="D11" s="186" t="s">
        <v>155</v>
      </c>
      <c r="E11" s="185" t="s">
        <v>167</v>
      </c>
      <c r="F11" s="186" t="s">
        <v>168</v>
      </c>
      <c r="H11">
        <f>15+25</f>
        <v>40</v>
      </c>
    </row>
    <row r="12" spans="2:6" ht="16.5" customHeight="1">
      <c r="B12" s="187" t="s">
        <v>112</v>
      </c>
      <c r="C12" s="188">
        <v>600</v>
      </c>
      <c r="D12" s="188">
        <v>230</v>
      </c>
      <c r="E12" s="189">
        <f>C12*15</f>
        <v>9000</v>
      </c>
      <c r="F12" s="189">
        <f>D12*25</f>
        <v>5750</v>
      </c>
    </row>
    <row r="13" spans="2:6" ht="54.75" customHeight="1">
      <c r="B13" s="190" t="s">
        <v>169</v>
      </c>
      <c r="C13" s="188">
        <v>474</v>
      </c>
      <c r="D13" s="188">
        <v>189</v>
      </c>
      <c r="E13" s="189">
        <f>C13*15</f>
        <v>7110</v>
      </c>
      <c r="F13" s="189">
        <f>D13*25</f>
        <v>4725</v>
      </c>
    </row>
    <row r="14" spans="2:6" ht="40.5" customHeight="1">
      <c r="B14" s="190" t="s">
        <v>170</v>
      </c>
      <c r="C14" s="188">
        <v>357</v>
      </c>
      <c r="D14" s="188">
        <v>142</v>
      </c>
      <c r="E14" s="189">
        <f>C14*15</f>
        <v>5355</v>
      </c>
      <c r="F14" s="189">
        <f>D14*25</f>
        <v>3550</v>
      </c>
    </row>
    <row r="15" ht="12.75">
      <c r="F15" s="191">
        <f>SUM(E12:F14)</f>
        <v>35490</v>
      </c>
    </row>
  </sheetData>
  <sheetProtection/>
  <mergeCells count="1">
    <mergeCell ref="A2:D2"/>
  </mergeCells>
  <printOptions/>
  <pageMargins left="0.511811024" right="0.511811024" top="0.787401575" bottom="0.787401575" header="0.31496062" footer="0.3149606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40" zoomScaleNormal="140" zoomScaleSheetLayoutView="120" zoomScalePageLayoutView="0" workbookViewId="0" topLeftCell="A58">
      <selection activeCell="J7" sqref="J7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4.421875" style="0" customWidth="1"/>
    <col min="10" max="10" width="10.7109375" style="0" customWidth="1"/>
    <col min="11" max="11" width="14.421875" style="0" customWidth="1"/>
    <col min="12" max="12" width="8.8515625" style="0" customWidth="1"/>
    <col min="13" max="13" width="2.8515625" style="0" customWidth="1"/>
    <col min="14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4" ht="12.75">
      <c r="A3" s="21" t="s">
        <v>70</v>
      </c>
      <c r="B3" s="22"/>
      <c r="C3" s="22"/>
      <c r="D3" s="26" t="s">
        <v>201</v>
      </c>
      <c r="E3" s="26"/>
      <c r="F3" s="22"/>
      <c r="G3" s="26"/>
      <c r="H3" s="22"/>
      <c r="I3" s="22"/>
      <c r="J3" s="22"/>
      <c r="K3" s="23"/>
      <c r="M3" s="208"/>
      <c r="N3" s="210" t="s">
        <v>190</v>
      </c>
    </row>
    <row r="4" spans="1:14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  <c r="M4" s="209"/>
      <c r="N4" s="210" t="s">
        <v>191</v>
      </c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9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200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5" t="s">
        <v>203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4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  <c r="N90" s="191"/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A91:J91"/>
    <mergeCell ref="B94:C94"/>
    <mergeCell ref="D94:J94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rowBreaks count="1" manualBreakCount="1">
    <brk id="5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50" zoomScaleNormal="150" zoomScaleSheetLayoutView="120" zoomScalePageLayoutView="0" workbookViewId="0" topLeftCell="A22">
      <selection activeCell="B8" sqref="B8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4.42187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182</v>
      </c>
      <c r="E3" s="26"/>
      <c r="F3" s="22"/>
      <c r="G3" s="26"/>
      <c r="H3" s="22"/>
      <c r="I3" s="22"/>
      <c r="J3" s="22"/>
      <c r="K3" s="23"/>
    </row>
    <row r="4" spans="1:11" ht="13.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9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224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B94:C94"/>
    <mergeCell ref="D94:J94"/>
    <mergeCell ref="A91:J91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rowBreaks count="1" manualBreakCount="1">
    <brk id="5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3"/>
  <sheetViews>
    <sheetView zoomScale="150" zoomScaleNormal="150" zoomScaleSheetLayoutView="120" zoomScalePageLayoutView="0" workbookViewId="0" topLeftCell="A73">
      <selection activeCell="K89" sqref="K89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0039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179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7" spans="1:11" ht="12.75">
      <c r="A57" s="283" t="s">
        <v>53</v>
      </c>
      <c r="B57" s="283"/>
      <c r="C57" s="283"/>
      <c r="D57" s="283"/>
      <c r="E57" s="283"/>
      <c r="F57" s="283"/>
      <c r="G57" s="283"/>
      <c r="H57" s="283"/>
      <c r="I57" s="283"/>
      <c r="J57" s="283"/>
      <c r="K57" s="38" t="s">
        <v>12</v>
      </c>
    </row>
    <row r="58" spans="1:11" ht="12.75">
      <c r="A58" s="10" t="s">
        <v>13</v>
      </c>
      <c r="B58" s="40" t="s">
        <v>67</v>
      </c>
      <c r="C58" s="40"/>
      <c r="D58" s="40"/>
      <c r="E58" s="40"/>
      <c r="F58" s="40"/>
      <c r="G58" s="40"/>
      <c r="H58" s="40"/>
      <c r="I58" s="40"/>
      <c r="J58" s="46"/>
      <c r="K58" s="201">
        <v>0</v>
      </c>
    </row>
    <row r="59" spans="1:11" ht="12.75">
      <c r="A59" s="10" t="s">
        <v>14</v>
      </c>
      <c r="B59" s="40" t="s">
        <v>0</v>
      </c>
      <c r="C59" s="40"/>
      <c r="D59" s="40"/>
      <c r="E59" s="40"/>
      <c r="F59" s="40"/>
      <c r="G59" s="40"/>
      <c r="H59" s="40"/>
      <c r="I59" s="40"/>
      <c r="J59" s="46"/>
      <c r="K59" s="201"/>
    </row>
    <row r="60" spans="1:11" ht="12.75">
      <c r="A60" s="10" t="s">
        <v>16</v>
      </c>
      <c r="B60" s="40" t="s">
        <v>75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18</v>
      </c>
      <c r="B61" s="42" t="s">
        <v>91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3" ht="12.75">
      <c r="A62" s="10" t="s">
        <v>20</v>
      </c>
      <c r="B62" s="42" t="s">
        <v>76</v>
      </c>
      <c r="C62" s="40"/>
      <c r="D62" s="40"/>
      <c r="E62" s="40"/>
      <c r="F62" s="40"/>
      <c r="G62" s="40"/>
      <c r="H62" s="40"/>
      <c r="I62" s="40"/>
      <c r="J62" s="46"/>
      <c r="K62" s="201">
        <v>0</v>
      </c>
      <c r="M62" s="35"/>
    </row>
    <row r="63" spans="1:13" ht="12.75">
      <c r="A63" s="10" t="s">
        <v>22</v>
      </c>
      <c r="B63" s="67" t="s">
        <v>94</v>
      </c>
      <c r="C63" s="40"/>
      <c r="D63" s="40"/>
      <c r="E63" s="40"/>
      <c r="F63" s="40"/>
      <c r="G63" s="40"/>
      <c r="H63" s="40"/>
      <c r="I63" s="40"/>
      <c r="J63" s="46"/>
      <c r="K63" s="41">
        <v>0</v>
      </c>
      <c r="M63" s="35"/>
    </row>
    <row r="64" spans="1:13" ht="12.75">
      <c r="A64" s="10" t="s">
        <v>23</v>
      </c>
      <c r="B64" s="67" t="s">
        <v>95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1" s="36" customFormat="1" ht="12.75" customHeight="1">
      <c r="A65" s="264" t="s">
        <v>77</v>
      </c>
      <c r="B65" s="265"/>
      <c r="C65" s="265"/>
      <c r="D65" s="43"/>
      <c r="E65" s="43"/>
      <c r="F65" s="43"/>
      <c r="G65" s="43"/>
      <c r="H65" s="43"/>
      <c r="I65" s="43"/>
      <c r="J65" s="62"/>
      <c r="K65" s="32">
        <f>SUM(K58:K64)</f>
        <v>0</v>
      </c>
    </row>
    <row r="66" spans="1:11" s="36" customFormat="1" ht="12.75" customHeight="1">
      <c r="A66" s="264" t="s">
        <v>92</v>
      </c>
      <c r="B66" s="265"/>
      <c r="C66" s="265"/>
      <c r="D66" s="265"/>
      <c r="E66" s="265"/>
      <c r="F66" s="265"/>
      <c r="G66" s="265"/>
      <c r="H66" s="265"/>
      <c r="I66" s="265"/>
      <c r="J66" s="266"/>
      <c r="K66" s="32">
        <f>K65+K54</f>
        <v>0</v>
      </c>
    </row>
    <row r="67" spans="1:11" ht="12.75">
      <c r="A67" s="45"/>
      <c r="B67" s="40"/>
      <c r="C67" s="40"/>
      <c r="D67" s="40"/>
      <c r="E67" s="40"/>
      <c r="F67" s="40"/>
      <c r="G67" s="40"/>
      <c r="H67" s="40"/>
      <c r="I67" s="40"/>
      <c r="J67" s="46"/>
      <c r="K67" s="47"/>
    </row>
    <row r="68" spans="1:11" ht="12.75">
      <c r="A68" s="29" t="s">
        <v>54</v>
      </c>
      <c r="B68" s="43"/>
      <c r="C68" s="43"/>
      <c r="D68" s="3"/>
      <c r="E68" s="43"/>
      <c r="F68" s="43"/>
      <c r="G68" s="43"/>
      <c r="H68" s="43"/>
      <c r="I68" s="43"/>
      <c r="J68" s="50" t="s">
        <v>11</v>
      </c>
      <c r="K68" s="48" t="s">
        <v>12</v>
      </c>
    </row>
    <row r="69" spans="1:13" ht="12.75">
      <c r="A69" s="39" t="s">
        <v>13</v>
      </c>
      <c r="B69" s="40" t="s">
        <v>55</v>
      </c>
      <c r="C69" s="40"/>
      <c r="D69" s="40"/>
      <c r="E69" s="40"/>
      <c r="F69" s="40"/>
      <c r="G69" s="40"/>
      <c r="H69" s="40"/>
      <c r="I69" s="40"/>
      <c r="J69" s="202"/>
      <c r="K69" s="59">
        <f>K66*J69</f>
        <v>0</v>
      </c>
      <c r="M69" s="27"/>
    </row>
    <row r="70" spans="1:11" ht="12.75">
      <c r="A70" s="39" t="s">
        <v>14</v>
      </c>
      <c r="B70" s="40" t="s">
        <v>56</v>
      </c>
      <c r="C70" s="40"/>
      <c r="D70" s="40"/>
      <c r="E70" s="40"/>
      <c r="F70" s="40"/>
      <c r="G70" s="40"/>
      <c r="H70" s="40"/>
      <c r="I70" s="40"/>
      <c r="J70" s="202"/>
      <c r="K70" s="60">
        <f>(K66+K69)*(J70)</f>
        <v>0</v>
      </c>
    </row>
    <row r="71" spans="1:11" ht="12.75">
      <c r="A71" s="267" t="s">
        <v>57</v>
      </c>
      <c r="B71" s="268"/>
      <c r="C71" s="268"/>
      <c r="D71" s="268"/>
      <c r="E71" s="268"/>
      <c r="F71" s="43"/>
      <c r="G71" s="43"/>
      <c r="H71" s="43"/>
      <c r="I71" s="49"/>
      <c r="J71" s="65">
        <f>SUM(J69:J70)</f>
        <v>0</v>
      </c>
      <c r="K71" s="32">
        <f>SUM(K69:K70)</f>
        <v>0</v>
      </c>
    </row>
    <row r="72" spans="1:14" ht="12.75">
      <c r="A72" s="45"/>
      <c r="B72" s="40"/>
      <c r="C72" s="40"/>
      <c r="D72" s="40"/>
      <c r="E72" s="40"/>
      <c r="F72" s="40"/>
      <c r="G72" s="40"/>
      <c r="H72" s="40"/>
      <c r="I72" s="40"/>
      <c r="J72" s="46"/>
      <c r="K72" s="47"/>
      <c r="N72" s="6"/>
    </row>
    <row r="73" spans="1:11" ht="12.75">
      <c r="A73" s="29" t="s">
        <v>58</v>
      </c>
      <c r="B73" s="43"/>
      <c r="C73" s="43"/>
      <c r="D73" s="43"/>
      <c r="E73" s="43"/>
      <c r="F73" s="43"/>
      <c r="G73" s="43"/>
      <c r="H73" s="43"/>
      <c r="I73" s="43"/>
      <c r="J73" s="44"/>
      <c r="K73" s="37">
        <f>SUM(K54,K65,K71)</f>
        <v>0</v>
      </c>
    </row>
    <row r="74" spans="1:11" ht="12.75">
      <c r="A74" s="45"/>
      <c r="B74" s="40"/>
      <c r="C74" s="40"/>
      <c r="D74" s="40"/>
      <c r="E74" s="40"/>
      <c r="F74" s="40"/>
      <c r="G74" s="40"/>
      <c r="H74" s="40"/>
      <c r="I74" s="40"/>
      <c r="J74" s="46"/>
      <c r="K74" s="47"/>
    </row>
    <row r="75" spans="1:11" ht="12.75">
      <c r="A75" s="29" t="s">
        <v>71</v>
      </c>
      <c r="B75" s="43"/>
      <c r="C75" s="43"/>
      <c r="D75" s="43"/>
      <c r="E75" s="43"/>
      <c r="F75" s="43"/>
      <c r="G75" s="43"/>
      <c r="H75" s="43"/>
      <c r="I75" s="43"/>
      <c r="J75" s="50" t="s">
        <v>11</v>
      </c>
      <c r="K75" s="51" t="s">
        <v>12</v>
      </c>
    </row>
    <row r="76" spans="1:11" ht="12.75">
      <c r="A76" s="39" t="s">
        <v>13</v>
      </c>
      <c r="B76" s="40" t="s">
        <v>78</v>
      </c>
      <c r="C76" s="40"/>
      <c r="D76" s="40"/>
      <c r="E76" s="40"/>
      <c r="F76" s="40"/>
      <c r="G76" s="40"/>
      <c r="H76" s="40"/>
      <c r="I76" s="40"/>
      <c r="J76" s="50"/>
      <c r="K76" s="51"/>
    </row>
    <row r="77" spans="1:11" ht="12.75">
      <c r="A77" s="39" t="s">
        <v>59</v>
      </c>
      <c r="B77" s="40" t="s">
        <v>79</v>
      </c>
      <c r="C77" s="40"/>
      <c r="D77" s="40"/>
      <c r="E77" s="40"/>
      <c r="F77" s="40"/>
      <c r="G77" s="40"/>
      <c r="H77" s="40"/>
      <c r="I77" s="40"/>
      <c r="J77" s="57">
        <v>0.0165</v>
      </c>
      <c r="K77" s="51">
        <f>I86*J77</f>
        <v>0</v>
      </c>
    </row>
    <row r="78" spans="1:11" ht="12.75">
      <c r="A78" s="39" t="s">
        <v>61</v>
      </c>
      <c r="B78" s="40" t="s">
        <v>80</v>
      </c>
      <c r="C78" s="40"/>
      <c r="D78" s="40"/>
      <c r="E78" s="40"/>
      <c r="F78" s="40"/>
      <c r="G78" s="40"/>
      <c r="H78" s="40"/>
      <c r="I78" s="40"/>
      <c r="J78" s="58">
        <v>0.076</v>
      </c>
      <c r="K78" s="48">
        <f>I86*J78</f>
        <v>0</v>
      </c>
    </row>
    <row r="79" spans="1:11" ht="12.75">
      <c r="A79" s="39"/>
      <c r="B79" s="40"/>
      <c r="C79" s="40"/>
      <c r="D79" s="40"/>
      <c r="E79" s="40"/>
      <c r="F79" s="40"/>
      <c r="G79" s="40"/>
      <c r="H79" s="40"/>
      <c r="I79" s="40"/>
      <c r="J79" s="54"/>
      <c r="K79" s="55"/>
    </row>
    <row r="80" spans="1:11" ht="12.75">
      <c r="A80" s="39" t="s">
        <v>14</v>
      </c>
      <c r="B80" s="42" t="s">
        <v>81</v>
      </c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59</v>
      </c>
      <c r="B81" s="42" t="s">
        <v>82</v>
      </c>
      <c r="C81" s="40"/>
      <c r="D81" s="40"/>
      <c r="E81" s="40"/>
      <c r="F81" s="40"/>
      <c r="G81" s="40"/>
      <c r="H81" s="40"/>
      <c r="I81" s="40"/>
      <c r="J81" s="52">
        <v>0.05</v>
      </c>
      <c r="K81" s="53">
        <f>I86*J81</f>
        <v>0</v>
      </c>
    </row>
    <row r="82" spans="1:16" ht="12.75">
      <c r="A82" s="267" t="s">
        <v>65</v>
      </c>
      <c r="B82" s="268"/>
      <c r="C82" s="268"/>
      <c r="D82" s="268"/>
      <c r="E82" s="268"/>
      <c r="F82" s="43"/>
      <c r="G82" s="43"/>
      <c r="H82" s="43"/>
      <c r="I82" s="43"/>
      <c r="J82" s="52">
        <f>SUM(J75:J81)</f>
        <v>0.14250000000000002</v>
      </c>
      <c r="K82" s="37">
        <f>SUM(K75:K81)</f>
        <v>0</v>
      </c>
      <c r="P82" s="35"/>
    </row>
    <row r="83" spans="1:16" ht="12.75">
      <c r="A83" s="269" t="s">
        <v>83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1"/>
      <c r="N83" s="35"/>
      <c r="P83" s="35"/>
    </row>
    <row r="84" spans="1:16" ht="12.75">
      <c r="A84" s="39" t="s">
        <v>59</v>
      </c>
      <c r="B84" s="40" t="s">
        <v>60</v>
      </c>
      <c r="C84" s="40"/>
      <c r="D84" s="40" t="s">
        <v>93</v>
      </c>
      <c r="E84" s="40"/>
      <c r="F84" s="40"/>
      <c r="G84" s="40"/>
      <c r="H84" s="40"/>
      <c r="I84" s="40">
        <v>0.1425</v>
      </c>
      <c r="J84" s="46"/>
      <c r="K84" s="47"/>
      <c r="P84" s="35"/>
    </row>
    <row r="85" spans="1:11" ht="12.75">
      <c r="A85" s="39" t="s">
        <v>61</v>
      </c>
      <c r="B85" s="40" t="s">
        <v>62</v>
      </c>
      <c r="C85" s="40"/>
      <c r="D85" s="40"/>
      <c r="E85" s="40"/>
      <c r="F85" s="40"/>
      <c r="G85" s="40"/>
      <c r="H85" s="40"/>
      <c r="I85" s="56">
        <f>(K73)</f>
        <v>0</v>
      </c>
      <c r="J85" s="46"/>
      <c r="K85" s="47"/>
    </row>
    <row r="86" spans="1:11" ht="12.75">
      <c r="A86" s="39" t="s">
        <v>63</v>
      </c>
      <c r="B86" s="40" t="s">
        <v>64</v>
      </c>
      <c r="C86" s="40"/>
      <c r="D86" s="66">
        <f>(1-I84)</f>
        <v>0.8575</v>
      </c>
      <c r="E86" s="40"/>
      <c r="F86" s="40"/>
      <c r="G86" s="40"/>
      <c r="H86" s="40"/>
      <c r="I86" s="56">
        <f>(I85/D86)</f>
        <v>0</v>
      </c>
      <c r="J86" s="46"/>
      <c r="K86" s="47"/>
    </row>
    <row r="87" spans="1:11" ht="12.75">
      <c r="A87" s="28"/>
      <c r="B87" s="63"/>
      <c r="C87" s="63"/>
      <c r="D87" s="63"/>
      <c r="E87" s="63"/>
      <c r="F87" s="63"/>
      <c r="G87" s="63"/>
      <c r="H87" s="63"/>
      <c r="I87" s="63"/>
      <c r="J87" s="61"/>
      <c r="K87" s="59"/>
    </row>
    <row r="88" spans="1:11" ht="12.75">
      <c r="A88" s="70" t="s">
        <v>66</v>
      </c>
      <c r="B88" s="70"/>
      <c r="C88" s="70"/>
      <c r="D88" s="70"/>
      <c r="E88" s="70"/>
      <c r="F88" s="70"/>
      <c r="G88" s="70"/>
      <c r="H88" s="70"/>
      <c r="I88" s="70"/>
      <c r="J88" s="70"/>
      <c r="K88" s="37">
        <f>K82+K73</f>
        <v>0</v>
      </c>
    </row>
    <row r="89" spans="1:11" ht="12.75">
      <c r="A89" s="272" t="s">
        <v>148</v>
      </c>
      <c r="B89" s="272"/>
      <c r="C89" s="272"/>
      <c r="D89" s="272"/>
      <c r="E89" s="272"/>
      <c r="F89" s="272"/>
      <c r="G89" s="272"/>
      <c r="H89" s="272"/>
      <c r="I89" s="272"/>
      <c r="J89" s="272"/>
      <c r="K89" s="37">
        <f>K88*1</f>
        <v>0</v>
      </c>
    </row>
    <row r="90" spans="1:11" ht="12.75">
      <c r="A90" s="257" t="s">
        <v>99</v>
      </c>
      <c r="B90" s="258"/>
      <c r="C90" s="258"/>
      <c r="D90" s="258"/>
      <c r="E90" s="258"/>
      <c r="F90" s="258"/>
      <c r="G90" s="258"/>
      <c r="H90" s="258"/>
      <c r="I90" s="258"/>
      <c r="J90" s="259"/>
      <c r="K90" s="37">
        <f>K89*12</f>
        <v>0</v>
      </c>
    </row>
    <row r="91" spans="1:11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8"/>
    </row>
    <row r="92" spans="1:11" ht="13.5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71"/>
    </row>
    <row r="93" spans="1:11" ht="13.5" thickBot="1">
      <c r="A93" s="6"/>
      <c r="B93" s="260" t="s">
        <v>184</v>
      </c>
      <c r="C93" s="261"/>
      <c r="D93" s="262"/>
      <c r="E93" s="262"/>
      <c r="F93" s="262"/>
      <c r="G93" s="262"/>
      <c r="H93" s="262"/>
      <c r="I93" s="262"/>
      <c r="J93" s="263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ht="12.75">
      <c r="M96" s="35"/>
    </row>
    <row r="97" ht="12.75">
      <c r="M97" s="35"/>
    </row>
    <row r="98" ht="12.75">
      <c r="M98" s="35"/>
    </row>
    <row r="99" ht="12.75">
      <c r="M99" s="35"/>
    </row>
    <row r="102" ht="12.75">
      <c r="M102" s="35"/>
    </row>
    <row r="103" ht="12.75">
      <c r="M103" s="35"/>
    </row>
  </sheetData>
  <sheetProtection/>
  <mergeCells count="15">
    <mergeCell ref="A1:K1"/>
    <mergeCell ref="A2:K2"/>
    <mergeCell ref="A4:K4"/>
    <mergeCell ref="B45:E45"/>
    <mergeCell ref="B46:D46"/>
    <mergeCell ref="A57:J57"/>
    <mergeCell ref="B93:C93"/>
    <mergeCell ref="D93:J93"/>
    <mergeCell ref="A90:J90"/>
    <mergeCell ref="A65:C65"/>
    <mergeCell ref="A66:J66"/>
    <mergeCell ref="A71:E71"/>
    <mergeCell ref="A82:E82"/>
    <mergeCell ref="A83:K83"/>
    <mergeCell ref="A89:J89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40" zoomScaleNormal="140" zoomScaleSheetLayoutView="120" zoomScalePageLayoutView="0" workbookViewId="0" topLeftCell="A67">
      <selection activeCell="K90" sqref="K90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9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183</v>
      </c>
      <c r="E3" s="26"/>
      <c r="F3" s="22"/>
      <c r="G3" s="26"/>
      <c r="H3" s="22"/>
      <c r="I3" s="22"/>
      <c r="J3" s="22"/>
      <c r="K3" s="23"/>
    </row>
    <row r="4" spans="1:11" ht="13.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2.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B94:C94"/>
    <mergeCell ref="D94:J94"/>
    <mergeCell ref="A91:J91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3"/>
  <sheetViews>
    <sheetView zoomScale="150" zoomScaleNormal="150" zoomScaleSheetLayoutView="120" zoomScalePageLayoutView="0" workbookViewId="0" topLeftCell="A73">
      <selection activeCell="K89" sqref="K89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7.8515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185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7" spans="1:11" ht="12.75">
      <c r="A57" s="283" t="s">
        <v>53</v>
      </c>
      <c r="B57" s="283"/>
      <c r="C57" s="283"/>
      <c r="D57" s="283"/>
      <c r="E57" s="283"/>
      <c r="F57" s="283"/>
      <c r="G57" s="283"/>
      <c r="H57" s="283"/>
      <c r="I57" s="283"/>
      <c r="J57" s="283"/>
      <c r="K57" s="38" t="s">
        <v>12</v>
      </c>
    </row>
    <row r="58" spans="1:11" ht="12.75">
      <c r="A58" s="10" t="s">
        <v>13</v>
      </c>
      <c r="B58" s="40" t="s">
        <v>67</v>
      </c>
      <c r="C58" s="40"/>
      <c r="D58" s="40"/>
      <c r="E58" s="40"/>
      <c r="F58" s="40"/>
      <c r="G58" s="40"/>
      <c r="H58" s="40"/>
      <c r="I58" s="40"/>
      <c r="J58" s="46"/>
      <c r="K58" s="201">
        <v>0</v>
      </c>
    </row>
    <row r="59" spans="1:11" ht="12.75">
      <c r="A59" s="10" t="s">
        <v>14</v>
      </c>
      <c r="B59" s="40" t="s">
        <v>0</v>
      </c>
      <c r="C59" s="40"/>
      <c r="D59" s="40"/>
      <c r="E59" s="40"/>
      <c r="F59" s="40"/>
      <c r="G59" s="40"/>
      <c r="H59" s="40"/>
      <c r="I59" s="40"/>
      <c r="J59" s="46"/>
      <c r="K59" s="201"/>
    </row>
    <row r="60" spans="1:11" ht="12.75">
      <c r="A60" s="10" t="s">
        <v>16</v>
      </c>
      <c r="B60" s="40" t="s">
        <v>75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18</v>
      </c>
      <c r="B61" s="42" t="s">
        <v>91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3" ht="12.75">
      <c r="A62" s="10" t="s">
        <v>20</v>
      </c>
      <c r="B62" s="42" t="s">
        <v>76</v>
      </c>
      <c r="C62" s="40"/>
      <c r="D62" s="40"/>
      <c r="E62" s="40"/>
      <c r="F62" s="40"/>
      <c r="G62" s="40"/>
      <c r="H62" s="40"/>
      <c r="I62" s="40"/>
      <c r="J62" s="46"/>
      <c r="K62" s="201">
        <v>0</v>
      </c>
      <c r="M62" s="35"/>
    </row>
    <row r="63" spans="1:13" ht="12.75">
      <c r="A63" s="10" t="s">
        <v>22</v>
      </c>
      <c r="B63" s="67" t="s">
        <v>94</v>
      </c>
      <c r="C63" s="40"/>
      <c r="D63" s="40"/>
      <c r="E63" s="40"/>
      <c r="F63" s="40"/>
      <c r="G63" s="40"/>
      <c r="H63" s="40"/>
      <c r="I63" s="40"/>
      <c r="J63" s="46"/>
      <c r="K63" s="41">
        <v>0</v>
      </c>
      <c r="M63" s="35"/>
    </row>
    <row r="64" spans="1:13" ht="12.75">
      <c r="A64" s="10" t="s">
        <v>23</v>
      </c>
      <c r="B64" s="67" t="s">
        <v>95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1" s="36" customFormat="1" ht="12.75" customHeight="1">
      <c r="A65" s="264" t="s">
        <v>77</v>
      </c>
      <c r="B65" s="265"/>
      <c r="C65" s="265"/>
      <c r="D65" s="43"/>
      <c r="E65" s="43"/>
      <c r="F65" s="43"/>
      <c r="G65" s="43"/>
      <c r="H65" s="43"/>
      <c r="I65" s="43"/>
      <c r="J65" s="62"/>
      <c r="K65" s="32">
        <f>SUM(K58:K64)</f>
        <v>0</v>
      </c>
    </row>
    <row r="66" spans="1:11" s="36" customFormat="1" ht="12.75" customHeight="1">
      <c r="A66" s="264" t="s">
        <v>92</v>
      </c>
      <c r="B66" s="265"/>
      <c r="C66" s="265"/>
      <c r="D66" s="265"/>
      <c r="E66" s="265"/>
      <c r="F66" s="265"/>
      <c r="G66" s="265"/>
      <c r="H66" s="265"/>
      <c r="I66" s="265"/>
      <c r="J66" s="266"/>
      <c r="K66" s="32">
        <f>K65+K54</f>
        <v>0</v>
      </c>
    </row>
    <row r="67" spans="1:11" ht="12.75">
      <c r="A67" s="45"/>
      <c r="B67" s="40"/>
      <c r="C67" s="40"/>
      <c r="D67" s="40"/>
      <c r="E67" s="40"/>
      <c r="F67" s="40"/>
      <c r="G67" s="40"/>
      <c r="H67" s="40"/>
      <c r="I67" s="40"/>
      <c r="J67" s="46"/>
      <c r="K67" s="47"/>
    </row>
    <row r="68" spans="1:11" ht="12.75">
      <c r="A68" s="29" t="s">
        <v>54</v>
      </c>
      <c r="B68" s="43"/>
      <c r="C68" s="43"/>
      <c r="D68" s="3"/>
      <c r="E68" s="43"/>
      <c r="F68" s="43"/>
      <c r="G68" s="43"/>
      <c r="H68" s="43"/>
      <c r="I68" s="43"/>
      <c r="J68" s="50" t="s">
        <v>11</v>
      </c>
      <c r="K68" s="48" t="s">
        <v>12</v>
      </c>
    </row>
    <row r="69" spans="1:13" ht="12.75">
      <c r="A69" s="39" t="s">
        <v>13</v>
      </c>
      <c r="B69" s="40" t="s">
        <v>55</v>
      </c>
      <c r="C69" s="40"/>
      <c r="D69" s="40"/>
      <c r="E69" s="40"/>
      <c r="F69" s="40"/>
      <c r="G69" s="40"/>
      <c r="H69" s="40"/>
      <c r="I69" s="40"/>
      <c r="J69" s="202"/>
      <c r="K69" s="59">
        <f>K66*J69</f>
        <v>0</v>
      </c>
      <c r="M69" s="27"/>
    </row>
    <row r="70" spans="1:11" ht="12.75">
      <c r="A70" s="39" t="s">
        <v>14</v>
      </c>
      <c r="B70" s="40" t="s">
        <v>56</v>
      </c>
      <c r="C70" s="40"/>
      <c r="D70" s="40"/>
      <c r="E70" s="40"/>
      <c r="F70" s="40"/>
      <c r="G70" s="40"/>
      <c r="H70" s="40"/>
      <c r="I70" s="40"/>
      <c r="J70" s="202"/>
      <c r="K70" s="60">
        <f>(K66+K69)*(J70)</f>
        <v>0</v>
      </c>
    </row>
    <row r="71" spans="1:11" ht="12.75">
      <c r="A71" s="267" t="s">
        <v>57</v>
      </c>
      <c r="B71" s="268"/>
      <c r="C71" s="268"/>
      <c r="D71" s="268"/>
      <c r="E71" s="268"/>
      <c r="F71" s="43"/>
      <c r="G71" s="43"/>
      <c r="H71" s="43"/>
      <c r="I71" s="49"/>
      <c r="J71" s="65">
        <f>SUM(J69:J70)</f>
        <v>0</v>
      </c>
      <c r="K71" s="32">
        <f>SUM(K69:K70)</f>
        <v>0</v>
      </c>
    </row>
    <row r="72" spans="1:14" ht="12.75">
      <c r="A72" s="45"/>
      <c r="B72" s="40"/>
      <c r="C72" s="40"/>
      <c r="D72" s="40"/>
      <c r="E72" s="40"/>
      <c r="F72" s="40"/>
      <c r="G72" s="40"/>
      <c r="H72" s="40"/>
      <c r="I72" s="40"/>
      <c r="J72" s="46"/>
      <c r="K72" s="47"/>
      <c r="N72" s="6"/>
    </row>
    <row r="73" spans="1:11" ht="12.75">
      <c r="A73" s="29" t="s">
        <v>58</v>
      </c>
      <c r="B73" s="43"/>
      <c r="C73" s="43"/>
      <c r="D73" s="43"/>
      <c r="E73" s="43"/>
      <c r="F73" s="43"/>
      <c r="G73" s="43"/>
      <c r="H73" s="43"/>
      <c r="I73" s="43"/>
      <c r="J73" s="44"/>
      <c r="K73" s="37">
        <f>SUM(K54,K65,K71)</f>
        <v>0</v>
      </c>
    </row>
    <row r="74" spans="1:11" ht="12.75">
      <c r="A74" s="45"/>
      <c r="B74" s="40"/>
      <c r="C74" s="40"/>
      <c r="D74" s="40"/>
      <c r="E74" s="40"/>
      <c r="F74" s="40"/>
      <c r="G74" s="40"/>
      <c r="H74" s="40"/>
      <c r="I74" s="40"/>
      <c r="J74" s="46"/>
      <c r="K74" s="47"/>
    </row>
    <row r="75" spans="1:11" ht="12.75">
      <c r="A75" s="29" t="s">
        <v>71</v>
      </c>
      <c r="B75" s="43"/>
      <c r="C75" s="43"/>
      <c r="D75" s="43"/>
      <c r="E75" s="43"/>
      <c r="F75" s="43"/>
      <c r="G75" s="43"/>
      <c r="H75" s="43"/>
      <c r="I75" s="43"/>
      <c r="J75" s="50" t="s">
        <v>11</v>
      </c>
      <c r="K75" s="51" t="s">
        <v>12</v>
      </c>
    </row>
    <row r="76" spans="1:11" ht="12.75">
      <c r="A76" s="39" t="s">
        <v>13</v>
      </c>
      <c r="B76" s="40" t="s">
        <v>78</v>
      </c>
      <c r="C76" s="40"/>
      <c r="D76" s="40"/>
      <c r="E76" s="40"/>
      <c r="F76" s="40"/>
      <c r="G76" s="40"/>
      <c r="H76" s="40"/>
      <c r="I76" s="40"/>
      <c r="J76" s="50"/>
      <c r="K76" s="51"/>
    </row>
    <row r="77" spans="1:11" ht="12.75">
      <c r="A77" s="39" t="s">
        <v>59</v>
      </c>
      <c r="B77" s="40" t="s">
        <v>79</v>
      </c>
      <c r="C77" s="40"/>
      <c r="D77" s="40"/>
      <c r="E77" s="40"/>
      <c r="F77" s="40"/>
      <c r="G77" s="40"/>
      <c r="H77" s="40"/>
      <c r="I77" s="40"/>
      <c r="J77" s="57">
        <v>0.0165</v>
      </c>
      <c r="K77" s="51">
        <f>I86*J77</f>
        <v>0</v>
      </c>
    </row>
    <row r="78" spans="1:11" ht="12.75">
      <c r="A78" s="39" t="s">
        <v>61</v>
      </c>
      <c r="B78" s="40" t="s">
        <v>80</v>
      </c>
      <c r="C78" s="40"/>
      <c r="D78" s="40"/>
      <c r="E78" s="40"/>
      <c r="F78" s="40"/>
      <c r="G78" s="40"/>
      <c r="H78" s="40"/>
      <c r="I78" s="40"/>
      <c r="J78" s="58">
        <v>0.076</v>
      </c>
      <c r="K78" s="48">
        <f>I86*J78</f>
        <v>0</v>
      </c>
    </row>
    <row r="79" spans="1:11" ht="12.75">
      <c r="A79" s="39"/>
      <c r="B79" s="40"/>
      <c r="C79" s="40"/>
      <c r="D79" s="40"/>
      <c r="E79" s="40"/>
      <c r="F79" s="40"/>
      <c r="G79" s="40"/>
      <c r="H79" s="40"/>
      <c r="I79" s="40"/>
      <c r="J79" s="54"/>
      <c r="K79" s="55"/>
    </row>
    <row r="80" spans="1:11" ht="12.75">
      <c r="A80" s="39" t="s">
        <v>14</v>
      </c>
      <c r="B80" s="42" t="s">
        <v>81</v>
      </c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59</v>
      </c>
      <c r="B81" s="42" t="s">
        <v>82</v>
      </c>
      <c r="C81" s="40"/>
      <c r="D81" s="40"/>
      <c r="E81" s="40"/>
      <c r="F81" s="40"/>
      <c r="G81" s="40"/>
      <c r="H81" s="40"/>
      <c r="I81" s="40"/>
      <c r="J81" s="52">
        <v>0.05</v>
      </c>
      <c r="K81" s="53">
        <f>I86*J81</f>
        <v>0</v>
      </c>
    </row>
    <row r="82" spans="1:16" ht="12.75">
      <c r="A82" s="267" t="s">
        <v>65</v>
      </c>
      <c r="B82" s="268"/>
      <c r="C82" s="268"/>
      <c r="D82" s="268"/>
      <c r="E82" s="268"/>
      <c r="F82" s="43"/>
      <c r="G82" s="43"/>
      <c r="H82" s="43"/>
      <c r="I82" s="43"/>
      <c r="J82" s="52">
        <f>SUM(J75:J81)</f>
        <v>0.14250000000000002</v>
      </c>
      <c r="K82" s="37">
        <f>SUM(K75:K81)</f>
        <v>0</v>
      </c>
      <c r="P82" s="35"/>
    </row>
    <row r="83" spans="1:16" ht="12.75">
      <c r="A83" s="269" t="s">
        <v>83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1"/>
      <c r="N83" s="35"/>
      <c r="P83" s="35"/>
    </row>
    <row r="84" spans="1:16" ht="12.75">
      <c r="A84" s="39" t="s">
        <v>59</v>
      </c>
      <c r="B84" s="40" t="s">
        <v>60</v>
      </c>
      <c r="C84" s="40"/>
      <c r="D84" s="40" t="s">
        <v>93</v>
      </c>
      <c r="E84" s="40"/>
      <c r="F84" s="40"/>
      <c r="G84" s="40"/>
      <c r="H84" s="40"/>
      <c r="I84" s="40">
        <v>0.1425</v>
      </c>
      <c r="J84" s="46"/>
      <c r="K84" s="47"/>
      <c r="P84" s="35"/>
    </row>
    <row r="85" spans="1:11" ht="12.75">
      <c r="A85" s="39" t="s">
        <v>61</v>
      </c>
      <c r="B85" s="40" t="s">
        <v>62</v>
      </c>
      <c r="C85" s="40"/>
      <c r="D85" s="40"/>
      <c r="E85" s="40"/>
      <c r="F85" s="40"/>
      <c r="G85" s="40"/>
      <c r="H85" s="40"/>
      <c r="I85" s="56">
        <f>(K73)</f>
        <v>0</v>
      </c>
      <c r="J85" s="46"/>
      <c r="K85" s="47"/>
    </row>
    <row r="86" spans="1:11" ht="12.75">
      <c r="A86" s="39" t="s">
        <v>63</v>
      </c>
      <c r="B86" s="40" t="s">
        <v>64</v>
      </c>
      <c r="C86" s="40"/>
      <c r="D86" s="66">
        <f>(1-I84)</f>
        <v>0.8575</v>
      </c>
      <c r="E86" s="40"/>
      <c r="F86" s="40"/>
      <c r="G86" s="40"/>
      <c r="H86" s="40"/>
      <c r="I86" s="56">
        <f>(I85/D86)</f>
        <v>0</v>
      </c>
      <c r="J86" s="46"/>
      <c r="K86" s="47"/>
    </row>
    <row r="87" spans="1:11" ht="12.75">
      <c r="A87" s="28"/>
      <c r="B87" s="63"/>
      <c r="C87" s="63"/>
      <c r="D87" s="63"/>
      <c r="E87" s="63"/>
      <c r="F87" s="63"/>
      <c r="G87" s="63"/>
      <c r="H87" s="63"/>
      <c r="I87" s="63"/>
      <c r="J87" s="61"/>
      <c r="K87" s="59"/>
    </row>
    <row r="88" spans="1:11" ht="12.75">
      <c r="A88" s="70" t="s">
        <v>66</v>
      </c>
      <c r="B88" s="70"/>
      <c r="C88" s="70"/>
      <c r="D88" s="70"/>
      <c r="E88" s="70"/>
      <c r="F88" s="70"/>
      <c r="G88" s="70"/>
      <c r="H88" s="70"/>
      <c r="I88" s="70"/>
      <c r="J88" s="70"/>
      <c r="K88" s="37">
        <f>K82+K73</f>
        <v>0</v>
      </c>
    </row>
    <row r="89" spans="1:11" ht="12.75">
      <c r="A89" s="272" t="s">
        <v>148</v>
      </c>
      <c r="B89" s="272"/>
      <c r="C89" s="272"/>
      <c r="D89" s="272"/>
      <c r="E89" s="272"/>
      <c r="F89" s="272"/>
      <c r="G89" s="272"/>
      <c r="H89" s="272"/>
      <c r="I89" s="272"/>
      <c r="J89" s="272"/>
      <c r="K89" s="37">
        <f>K88*1</f>
        <v>0</v>
      </c>
    </row>
    <row r="90" spans="1:11" ht="12.75">
      <c r="A90" s="257" t="s">
        <v>99</v>
      </c>
      <c r="B90" s="258"/>
      <c r="C90" s="258"/>
      <c r="D90" s="258"/>
      <c r="E90" s="258"/>
      <c r="F90" s="258"/>
      <c r="G90" s="258"/>
      <c r="H90" s="258"/>
      <c r="I90" s="258"/>
      <c r="J90" s="259"/>
      <c r="K90" s="37">
        <f>K89*12</f>
        <v>0</v>
      </c>
    </row>
    <row r="91" spans="1:11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8"/>
    </row>
    <row r="92" spans="1:11" ht="13.5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71"/>
    </row>
    <row r="93" spans="1:11" ht="13.5" thickBot="1">
      <c r="A93" s="6"/>
      <c r="B93" s="260" t="s">
        <v>184</v>
      </c>
      <c r="C93" s="261"/>
      <c r="D93" s="262"/>
      <c r="E93" s="262"/>
      <c r="F93" s="262"/>
      <c r="G93" s="262"/>
      <c r="H93" s="262"/>
      <c r="I93" s="262"/>
      <c r="J93" s="263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ht="12.75">
      <c r="M96" s="35"/>
    </row>
    <row r="97" ht="12.75">
      <c r="M97" s="35"/>
    </row>
    <row r="98" ht="12.75">
      <c r="M98" s="35"/>
    </row>
    <row r="99" ht="12.75">
      <c r="M99" s="35"/>
    </row>
    <row r="102" ht="12.75">
      <c r="M102" s="35"/>
    </row>
    <row r="103" ht="12.75">
      <c r="M103" s="35"/>
    </row>
  </sheetData>
  <sheetProtection/>
  <mergeCells count="15">
    <mergeCell ref="A66:J66"/>
    <mergeCell ref="A71:E71"/>
    <mergeCell ref="A82:E82"/>
    <mergeCell ref="A83:K83"/>
    <mergeCell ref="A89:J89"/>
    <mergeCell ref="B93:C93"/>
    <mergeCell ref="D93:J93"/>
    <mergeCell ref="A90:J90"/>
    <mergeCell ref="A65:C65"/>
    <mergeCell ref="A1:K1"/>
    <mergeCell ref="A2:K2"/>
    <mergeCell ref="A4:K4"/>
    <mergeCell ref="B45:E45"/>
    <mergeCell ref="B46:D46"/>
    <mergeCell ref="A57:J57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50" zoomScaleNormal="150" zoomScaleSheetLayoutView="120" zoomScalePageLayoutView="0" workbookViewId="0" topLeftCell="A67">
      <selection activeCell="K90" sqref="K90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186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B94:C94"/>
    <mergeCell ref="D94:J94"/>
    <mergeCell ref="A91:J91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50" zoomScaleNormal="150" zoomScaleSheetLayoutView="120" zoomScalePageLayoutView="0" workbookViewId="0" topLeftCell="A70">
      <selection activeCell="K90" sqref="K90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200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A91:J91"/>
    <mergeCell ref="B94:C94"/>
    <mergeCell ref="D94:J94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="150" zoomScaleNormal="150" zoomScaleSheetLayoutView="120" zoomScalePageLayoutView="0" workbookViewId="0" topLeftCell="A70">
      <selection activeCell="K90" sqref="K90"/>
    </sheetView>
  </sheetViews>
  <sheetFormatPr defaultColWidth="8.8515625" defaultRowHeight="12.75"/>
  <cols>
    <col min="1" max="1" width="7.140625" style="0" customWidth="1"/>
    <col min="2" max="2" width="8.8515625" style="0" customWidth="1"/>
    <col min="3" max="3" width="8.28125" style="0" customWidth="1"/>
    <col min="4" max="4" width="6.140625" style="0" customWidth="1"/>
    <col min="5" max="5" width="7.8515625" style="0" customWidth="1"/>
    <col min="6" max="6" width="3.421875" style="0" customWidth="1"/>
    <col min="7" max="7" width="4.421875" style="0" customWidth="1"/>
    <col min="8" max="8" width="1.7109375" style="0" customWidth="1"/>
    <col min="9" max="9" width="15.140625" style="0" customWidth="1"/>
    <col min="10" max="10" width="10.7109375" style="0" customWidth="1"/>
    <col min="11" max="11" width="14.421875" style="0" customWidth="1"/>
    <col min="12" max="12" width="8.8515625" style="0" customWidth="1"/>
    <col min="13" max="14" width="12.140625" style="0" bestFit="1" customWidth="1"/>
    <col min="15" max="15" width="8.8515625" style="0" customWidth="1"/>
    <col min="16" max="16" width="12.140625" style="0" bestFit="1" customWidth="1"/>
  </cols>
  <sheetData>
    <row r="1" spans="1:11" ht="12.75">
      <c r="A1" s="273" t="s">
        <v>192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2.75">
      <c r="A2" s="276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2.75">
      <c r="A3" s="21" t="s">
        <v>70</v>
      </c>
      <c r="B3" s="22"/>
      <c r="C3" s="22"/>
      <c r="D3" s="26" t="s">
        <v>149</v>
      </c>
      <c r="E3" s="26"/>
      <c r="F3" s="22"/>
      <c r="G3" s="26"/>
      <c r="H3" s="22"/>
      <c r="I3" s="22"/>
      <c r="J3" s="22"/>
      <c r="K3" s="23"/>
    </row>
    <row r="4" spans="1:1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2" customHeight="1">
      <c r="A5" s="21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3.25" customHeight="1">
      <c r="A6" s="7" t="s">
        <v>7</v>
      </c>
      <c r="B6" s="5"/>
      <c r="C6" s="5"/>
      <c r="D6" s="5"/>
      <c r="E6" s="5"/>
      <c r="F6" s="5"/>
      <c r="G6" s="5"/>
      <c r="H6" s="5"/>
      <c r="I6" s="72" t="s">
        <v>100</v>
      </c>
      <c r="J6" s="72" t="s">
        <v>101</v>
      </c>
      <c r="K6" s="1" t="s">
        <v>5</v>
      </c>
    </row>
    <row r="7" spans="1:11" ht="12" customHeight="1">
      <c r="A7" s="7" t="s">
        <v>68</v>
      </c>
      <c r="B7" s="5"/>
      <c r="C7" s="5"/>
      <c r="D7" s="5"/>
      <c r="E7" s="5"/>
      <c r="F7" s="5"/>
      <c r="G7" s="5"/>
      <c r="H7" s="5"/>
      <c r="I7" s="1">
        <v>1</v>
      </c>
      <c r="J7" s="199"/>
      <c r="K7" s="13">
        <f>I7*J7</f>
        <v>0</v>
      </c>
    </row>
    <row r="8" spans="1:11" ht="12" customHeight="1">
      <c r="A8" s="7" t="s">
        <v>69</v>
      </c>
      <c r="B8" s="5"/>
      <c r="C8" s="5"/>
      <c r="D8" s="5"/>
      <c r="E8" s="5"/>
      <c r="F8" s="5"/>
      <c r="G8" s="5"/>
      <c r="H8" s="5"/>
      <c r="I8" s="25"/>
      <c r="J8" s="13">
        <f>J7*I8</f>
        <v>0</v>
      </c>
      <c r="K8" s="13">
        <f>J8</f>
        <v>0</v>
      </c>
    </row>
    <row r="9" spans="1:11" ht="12" customHeight="1">
      <c r="A9" s="7" t="s">
        <v>86</v>
      </c>
      <c r="B9" s="5"/>
      <c r="C9" s="5"/>
      <c r="D9" s="5"/>
      <c r="E9" s="5"/>
      <c r="F9" s="5"/>
      <c r="G9" s="5"/>
      <c r="H9" s="5"/>
      <c r="I9" s="25"/>
      <c r="J9" s="13"/>
      <c r="K9" s="13"/>
    </row>
    <row r="10" spans="1:11" ht="12" customHeight="1">
      <c r="A10" s="7" t="s">
        <v>85</v>
      </c>
      <c r="B10" s="5"/>
      <c r="C10" s="5"/>
      <c r="D10" s="5"/>
      <c r="E10" s="5"/>
      <c r="F10" s="5"/>
      <c r="G10" s="5"/>
      <c r="H10" s="5"/>
      <c r="I10" s="24"/>
      <c r="J10" s="13"/>
      <c r="K10" s="13">
        <f>J10</f>
        <v>0</v>
      </c>
    </row>
    <row r="11" spans="1:11" ht="12" customHeight="1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13">
        <f>SUM(K7:K10)</f>
        <v>0</v>
      </c>
    </row>
    <row r="12" spans="1:14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2"/>
      <c r="N12" s="64"/>
    </row>
    <row r="13" spans="1:14" ht="12" customHeight="1">
      <c r="A13" s="29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7">
        <f>SUM(K11:K11)</f>
        <v>0</v>
      </c>
      <c r="N13" s="35"/>
    </row>
    <row r="14" spans="1:14" ht="12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8"/>
      <c r="N14" s="35"/>
    </row>
    <row r="15" spans="1:14" ht="12" customHeight="1">
      <c r="A15" s="29" t="s">
        <v>9</v>
      </c>
      <c r="B15" s="3"/>
      <c r="C15" s="3"/>
      <c r="D15" s="43" t="s">
        <v>84</v>
      </c>
      <c r="E15" s="3"/>
      <c r="F15" s="3"/>
      <c r="G15" s="3"/>
      <c r="H15" s="3"/>
      <c r="I15" s="3"/>
      <c r="J15" s="3"/>
      <c r="K15" s="4"/>
      <c r="N15" s="35"/>
    </row>
    <row r="16" spans="1:14" ht="12" customHeight="1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9" t="s">
        <v>11</v>
      </c>
      <c r="K16" s="8" t="s">
        <v>12</v>
      </c>
      <c r="N16" s="35"/>
    </row>
    <row r="17" spans="1:14" ht="12" customHeight="1">
      <c r="A17" s="10" t="s">
        <v>13</v>
      </c>
      <c r="B17" s="5" t="s">
        <v>2</v>
      </c>
      <c r="C17" s="5"/>
      <c r="D17" s="5"/>
      <c r="E17" s="5"/>
      <c r="F17" s="5"/>
      <c r="G17" s="5"/>
      <c r="H17" s="5"/>
      <c r="I17" s="5"/>
      <c r="J17" s="16">
        <v>0.2</v>
      </c>
      <c r="K17" s="14">
        <f>K13*J17</f>
        <v>0</v>
      </c>
      <c r="N17" s="35"/>
    </row>
    <row r="18" spans="1:11" ht="12" customHeight="1">
      <c r="A18" s="10" t="s">
        <v>14</v>
      </c>
      <c r="B18" s="5" t="s">
        <v>15</v>
      </c>
      <c r="C18" s="5"/>
      <c r="D18" s="5"/>
      <c r="E18" s="5"/>
      <c r="F18" s="5"/>
      <c r="G18" s="5"/>
      <c r="H18" s="5"/>
      <c r="I18" s="5"/>
      <c r="J18" s="17">
        <v>0.015</v>
      </c>
      <c r="K18" s="14">
        <f>K13*J18</f>
        <v>0</v>
      </c>
    </row>
    <row r="19" spans="1:11" ht="12" customHeight="1">
      <c r="A19" s="10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17">
        <v>0.01</v>
      </c>
      <c r="K19" s="14">
        <f>K13*J19</f>
        <v>0</v>
      </c>
    </row>
    <row r="20" spans="1:11" ht="12" customHeight="1">
      <c r="A20" s="10" t="s">
        <v>18</v>
      </c>
      <c r="B20" s="5" t="s">
        <v>19</v>
      </c>
      <c r="C20" s="5"/>
      <c r="D20" s="5"/>
      <c r="E20" s="5"/>
      <c r="F20" s="5"/>
      <c r="G20" s="5"/>
      <c r="H20" s="5"/>
      <c r="I20" s="5"/>
      <c r="J20" s="17">
        <v>0.002</v>
      </c>
      <c r="K20" s="14">
        <f>K13*J20</f>
        <v>0</v>
      </c>
    </row>
    <row r="21" spans="1:11" ht="12" customHeight="1">
      <c r="A21" s="10" t="s">
        <v>20</v>
      </c>
      <c r="B21" s="5" t="s">
        <v>21</v>
      </c>
      <c r="C21" s="5"/>
      <c r="D21" s="5"/>
      <c r="E21" s="5"/>
      <c r="F21" s="5"/>
      <c r="G21" s="5"/>
      <c r="H21" s="5"/>
      <c r="I21" s="5"/>
      <c r="J21" s="17">
        <v>0.025</v>
      </c>
      <c r="K21" s="14">
        <f>K13*J21</f>
        <v>0</v>
      </c>
    </row>
    <row r="22" spans="1:11" ht="12" customHeight="1">
      <c r="A22" s="10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17">
        <v>0.08</v>
      </c>
      <c r="K22" s="14">
        <f>K13*J22</f>
        <v>0</v>
      </c>
    </row>
    <row r="23" spans="1:11" ht="12" customHeight="1">
      <c r="A23" s="10" t="s">
        <v>23</v>
      </c>
      <c r="B23" s="5" t="s">
        <v>24</v>
      </c>
      <c r="C23" s="5"/>
      <c r="D23" s="5"/>
      <c r="E23" s="5"/>
      <c r="F23" s="5"/>
      <c r="G23" s="5"/>
      <c r="H23" s="5"/>
      <c r="I23" s="5"/>
      <c r="J23" s="17">
        <v>0.03</v>
      </c>
      <c r="K23" s="14">
        <f>K13*J23</f>
        <v>0</v>
      </c>
    </row>
    <row r="24" spans="1:18" ht="12" customHeight="1">
      <c r="A24" s="10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15">
        <v>0.006</v>
      </c>
      <c r="K24" s="14">
        <f>K13*J24</f>
        <v>0</v>
      </c>
      <c r="R24" s="64"/>
    </row>
    <row r="25" spans="1:11" ht="12" customHeight="1">
      <c r="A25" s="10"/>
      <c r="B25" s="5" t="s">
        <v>5</v>
      </c>
      <c r="C25" s="5"/>
      <c r="D25" s="5"/>
      <c r="E25" s="5"/>
      <c r="F25" s="5"/>
      <c r="G25" s="5"/>
      <c r="H25" s="5"/>
      <c r="I25" s="5"/>
      <c r="J25" s="31">
        <f>SUM(J17:J24)</f>
        <v>0.3680000000000001</v>
      </c>
      <c r="K25" s="32">
        <f>SUM(K17:K24)</f>
        <v>0</v>
      </c>
    </row>
    <row r="26" spans="1:11" ht="12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8" ht="12" customHeight="1">
      <c r="A27" s="7" t="s">
        <v>27</v>
      </c>
      <c r="B27" s="5"/>
      <c r="C27" s="5"/>
      <c r="D27" s="5"/>
      <c r="E27" s="5"/>
      <c r="F27" s="5"/>
      <c r="G27" s="5"/>
      <c r="H27" s="5"/>
      <c r="I27" s="5"/>
      <c r="J27" s="9" t="s">
        <v>11</v>
      </c>
      <c r="K27" s="8" t="s">
        <v>12</v>
      </c>
      <c r="R27" s="64"/>
    </row>
    <row r="28" spans="1:18" ht="12" customHeight="1">
      <c r="A28" s="10" t="s">
        <v>28</v>
      </c>
      <c r="B28" s="5" t="s">
        <v>4</v>
      </c>
      <c r="C28" s="5"/>
      <c r="D28" s="5"/>
      <c r="E28" s="5"/>
      <c r="F28" s="5"/>
      <c r="G28" s="5"/>
      <c r="H28" s="5"/>
      <c r="I28" s="5"/>
      <c r="J28" s="16">
        <v>0.1111</v>
      </c>
      <c r="K28" s="14">
        <f>K13*J28</f>
        <v>0</v>
      </c>
      <c r="R28" s="64"/>
    </row>
    <row r="29" spans="1:11" ht="12" customHeight="1">
      <c r="A29" s="10" t="s">
        <v>29</v>
      </c>
      <c r="B29" s="5" t="s">
        <v>30</v>
      </c>
      <c r="C29" s="5"/>
      <c r="D29" s="5"/>
      <c r="E29" s="5"/>
      <c r="F29" s="5"/>
      <c r="G29" s="5"/>
      <c r="H29" s="5"/>
      <c r="I29" s="5"/>
      <c r="J29" s="17">
        <v>0.0139</v>
      </c>
      <c r="K29" s="14">
        <f>K13*J29</f>
        <v>0</v>
      </c>
    </row>
    <row r="30" spans="1:11" ht="12" customHeight="1">
      <c r="A30" s="10" t="s">
        <v>31</v>
      </c>
      <c r="B30" s="5" t="s">
        <v>89</v>
      </c>
      <c r="C30" s="5"/>
      <c r="D30" s="5"/>
      <c r="E30" s="5"/>
      <c r="F30" s="5"/>
      <c r="G30" s="5"/>
      <c r="H30" s="5"/>
      <c r="I30" s="5"/>
      <c r="J30" s="17">
        <v>0.0007</v>
      </c>
      <c r="K30" s="14">
        <f>K13*J30</f>
        <v>0</v>
      </c>
    </row>
    <row r="31" spans="1:11" ht="12" customHeight="1">
      <c r="A31" s="10" t="s">
        <v>32</v>
      </c>
      <c r="B31" s="5" t="s">
        <v>88</v>
      </c>
      <c r="C31" s="5"/>
      <c r="D31" s="5"/>
      <c r="E31" s="5"/>
      <c r="F31" s="5"/>
      <c r="G31" s="5"/>
      <c r="H31" s="5"/>
      <c r="I31" s="5"/>
      <c r="J31" s="17">
        <v>0.0002</v>
      </c>
      <c r="K31" s="14">
        <f>K13*J31</f>
        <v>0</v>
      </c>
    </row>
    <row r="32" spans="1:13" ht="12" customHeight="1">
      <c r="A32" s="10" t="s">
        <v>34</v>
      </c>
      <c r="B32" s="5" t="s">
        <v>33</v>
      </c>
      <c r="C32" s="5"/>
      <c r="D32" s="5"/>
      <c r="E32" s="5"/>
      <c r="F32" s="5"/>
      <c r="G32" s="5"/>
      <c r="H32" s="5"/>
      <c r="I32" s="5"/>
      <c r="J32" s="17">
        <v>0.0028</v>
      </c>
      <c r="K32" s="14">
        <f>K13*J32</f>
        <v>0</v>
      </c>
      <c r="M32" s="35"/>
    </row>
    <row r="33" spans="1:13" ht="12" customHeight="1">
      <c r="A33" s="10" t="s">
        <v>36</v>
      </c>
      <c r="B33" s="5" t="s">
        <v>35</v>
      </c>
      <c r="C33" s="5"/>
      <c r="D33" s="5"/>
      <c r="E33" s="5"/>
      <c r="F33" s="5"/>
      <c r="G33" s="5"/>
      <c r="H33" s="5"/>
      <c r="I33" s="5"/>
      <c r="J33" s="17">
        <v>0.0033</v>
      </c>
      <c r="K33" s="14">
        <f>K13*J33</f>
        <v>0</v>
      </c>
      <c r="M33" s="35"/>
    </row>
    <row r="34" spans="1:11" ht="12" customHeight="1">
      <c r="A34" s="10" t="s">
        <v>38</v>
      </c>
      <c r="B34" s="5" t="s">
        <v>37</v>
      </c>
      <c r="C34" s="5"/>
      <c r="D34" s="5"/>
      <c r="E34" s="5"/>
      <c r="F34" s="5"/>
      <c r="G34" s="5"/>
      <c r="H34" s="5"/>
      <c r="I34" s="5"/>
      <c r="J34" s="17">
        <v>0.0194</v>
      </c>
      <c r="K34" s="14">
        <f>K13*J34</f>
        <v>0</v>
      </c>
    </row>
    <row r="35" spans="1:11" ht="12" customHeight="1">
      <c r="A35" s="10" t="s">
        <v>40</v>
      </c>
      <c r="B35" s="5" t="s">
        <v>3</v>
      </c>
      <c r="C35" s="5"/>
      <c r="D35" s="5"/>
      <c r="E35" s="5"/>
      <c r="F35" s="5"/>
      <c r="G35" s="5"/>
      <c r="H35" s="5"/>
      <c r="I35" s="5"/>
      <c r="J35" s="15">
        <v>0.0833</v>
      </c>
      <c r="K35" s="14">
        <f>K13*J35</f>
        <v>0</v>
      </c>
    </row>
    <row r="36" spans="1:11" ht="12" customHeight="1">
      <c r="A36" s="7"/>
      <c r="B36" s="5"/>
      <c r="C36" s="5" t="s">
        <v>5</v>
      </c>
      <c r="D36" s="5"/>
      <c r="E36" s="5"/>
      <c r="F36" s="5"/>
      <c r="G36" s="5"/>
      <c r="H36" s="5"/>
      <c r="I36" s="5"/>
      <c r="J36" s="31">
        <f>SUM(J28:J35)</f>
        <v>0.23470000000000002</v>
      </c>
      <c r="K36" s="32">
        <f>SUM(K28:K35)</f>
        <v>0</v>
      </c>
    </row>
    <row r="37" spans="1:11" ht="12" customHeight="1">
      <c r="A37" s="7"/>
      <c r="B37" s="5"/>
      <c r="C37" s="5"/>
      <c r="D37" s="5"/>
      <c r="E37" s="5"/>
      <c r="F37" s="5"/>
      <c r="G37" s="5"/>
      <c r="H37" s="5"/>
      <c r="I37" s="5"/>
      <c r="J37" s="9"/>
      <c r="K37" s="8"/>
    </row>
    <row r="38" spans="1:11" ht="12" customHeight="1">
      <c r="A38" s="7" t="s">
        <v>39</v>
      </c>
      <c r="B38" s="5"/>
      <c r="C38" s="5"/>
      <c r="D38" s="5"/>
      <c r="E38" s="5"/>
      <c r="F38" s="5"/>
      <c r="G38" s="5"/>
      <c r="H38" s="5"/>
      <c r="I38" s="5"/>
      <c r="J38" s="9" t="s">
        <v>11</v>
      </c>
      <c r="K38" s="20" t="s">
        <v>12</v>
      </c>
    </row>
    <row r="39" spans="1:11" ht="12" customHeight="1">
      <c r="A39" s="10" t="s">
        <v>40</v>
      </c>
      <c r="B39" s="5" t="s">
        <v>41</v>
      </c>
      <c r="C39" s="5"/>
      <c r="D39" s="5"/>
      <c r="E39" s="5"/>
      <c r="F39" s="5"/>
      <c r="G39" s="5"/>
      <c r="H39" s="5"/>
      <c r="I39" s="5"/>
      <c r="J39" s="16">
        <v>0.0046</v>
      </c>
      <c r="K39" s="18">
        <f>K13*J39</f>
        <v>0</v>
      </c>
    </row>
    <row r="40" spans="1:11" ht="12" customHeight="1">
      <c r="A40" s="10" t="s">
        <v>42</v>
      </c>
      <c r="B40" s="5" t="s">
        <v>43</v>
      </c>
      <c r="C40" s="5"/>
      <c r="D40" s="5"/>
      <c r="E40" s="5"/>
      <c r="F40" s="5"/>
      <c r="G40" s="5"/>
      <c r="H40" s="5"/>
      <c r="I40" s="5"/>
      <c r="J40" s="17">
        <v>0.0017</v>
      </c>
      <c r="K40" s="19">
        <f>K13*J40</f>
        <v>0</v>
      </c>
    </row>
    <row r="41" spans="1:11" ht="12" customHeight="1">
      <c r="A41" s="10" t="s">
        <v>44</v>
      </c>
      <c r="B41" s="5" t="s">
        <v>45</v>
      </c>
      <c r="C41" s="5"/>
      <c r="D41" s="5"/>
      <c r="E41" s="5"/>
      <c r="F41" s="5"/>
      <c r="G41" s="5"/>
      <c r="H41" s="5"/>
      <c r="I41" s="5"/>
      <c r="J41" s="17">
        <v>0.0478</v>
      </c>
      <c r="K41" s="18">
        <f>K13*J41</f>
        <v>0</v>
      </c>
    </row>
    <row r="42" spans="1:11" ht="12" customHeight="1">
      <c r="A42" s="7"/>
      <c r="B42" s="5" t="s">
        <v>5</v>
      </c>
      <c r="C42" s="5"/>
      <c r="D42" s="5"/>
      <c r="E42" s="5"/>
      <c r="F42" s="5"/>
      <c r="G42" s="5"/>
      <c r="H42" s="5"/>
      <c r="I42" s="5"/>
      <c r="J42" s="33">
        <f>SUM(J39:J41)</f>
        <v>0.0541</v>
      </c>
      <c r="K42" s="34">
        <f>SUM(K39:K41)</f>
        <v>0</v>
      </c>
    </row>
    <row r="43" spans="1:11" ht="12" customHeight="1">
      <c r="A43" s="7"/>
      <c r="B43" s="5"/>
      <c r="C43" s="5"/>
      <c r="D43" s="5"/>
      <c r="E43" s="5"/>
      <c r="F43" s="5"/>
      <c r="G43" s="5"/>
      <c r="H43" s="5"/>
      <c r="I43" s="5"/>
      <c r="J43" s="9"/>
      <c r="K43" s="8"/>
    </row>
    <row r="44" spans="1:11" ht="12" customHeight="1">
      <c r="A44" s="7" t="s">
        <v>46</v>
      </c>
      <c r="B44" s="5"/>
      <c r="C44" s="5"/>
      <c r="D44" s="5"/>
      <c r="E44" s="5"/>
      <c r="F44" s="5"/>
      <c r="G44" s="5"/>
      <c r="H44" s="5"/>
      <c r="I44" s="5"/>
      <c r="J44" s="9"/>
      <c r="K44" s="8"/>
    </row>
    <row r="45" spans="1:11" ht="12" customHeight="1">
      <c r="A45" s="10" t="s">
        <v>47</v>
      </c>
      <c r="B45" s="282" t="s">
        <v>48</v>
      </c>
      <c r="C45" s="282"/>
      <c r="D45" s="282"/>
      <c r="E45" s="282"/>
      <c r="F45" s="5"/>
      <c r="G45" s="5"/>
      <c r="H45" s="5"/>
      <c r="I45" s="5"/>
      <c r="J45" s="9" t="s">
        <v>11</v>
      </c>
      <c r="K45" s="20" t="s">
        <v>12</v>
      </c>
    </row>
    <row r="46" spans="1:11" ht="12" customHeight="1">
      <c r="A46" s="7"/>
      <c r="B46" s="282" t="s">
        <v>5</v>
      </c>
      <c r="C46" s="282"/>
      <c r="D46" s="282"/>
      <c r="E46" s="5"/>
      <c r="F46" s="5"/>
      <c r="G46" s="5"/>
      <c r="H46" s="5"/>
      <c r="I46" s="5"/>
      <c r="J46" s="33">
        <f>J25*J36</f>
        <v>0.08636960000000003</v>
      </c>
      <c r="K46" s="32">
        <f>K13*J46</f>
        <v>0</v>
      </c>
    </row>
    <row r="47" spans="1:11" ht="12" customHeight="1">
      <c r="A47" s="7"/>
      <c r="B47" s="5"/>
      <c r="C47" s="5"/>
      <c r="D47" s="5"/>
      <c r="E47" s="5"/>
      <c r="F47" s="5"/>
      <c r="G47" s="5"/>
      <c r="H47" s="5"/>
      <c r="I47" s="5"/>
      <c r="J47" s="9"/>
      <c r="K47" s="8"/>
    </row>
    <row r="48" spans="1:11" ht="12" customHeight="1">
      <c r="A48" s="7" t="s">
        <v>49</v>
      </c>
      <c r="B48" s="5"/>
      <c r="C48" s="5"/>
      <c r="D48" s="5"/>
      <c r="E48" s="5"/>
      <c r="F48" s="5"/>
      <c r="G48" s="5"/>
      <c r="H48" s="5"/>
      <c r="I48" s="5"/>
      <c r="J48" s="9"/>
      <c r="K48" s="8"/>
    </row>
    <row r="49" spans="1:11" ht="12" customHeight="1">
      <c r="A49" s="10" t="s">
        <v>50</v>
      </c>
      <c r="B49" s="30" t="s">
        <v>73</v>
      </c>
      <c r="C49" s="30"/>
      <c r="D49" s="30"/>
      <c r="E49" s="30"/>
      <c r="F49" s="30"/>
      <c r="G49" s="30"/>
      <c r="H49" s="30"/>
      <c r="I49" s="5"/>
      <c r="J49" s="9" t="s">
        <v>11</v>
      </c>
      <c r="K49" s="8" t="s">
        <v>12</v>
      </c>
    </row>
    <row r="50" spans="1:11" ht="12" customHeight="1">
      <c r="A50" s="7"/>
      <c r="B50" s="5" t="s">
        <v>74</v>
      </c>
      <c r="C50" s="5"/>
      <c r="D50" s="5"/>
      <c r="E50" s="5"/>
      <c r="F50" s="5"/>
      <c r="G50" s="5"/>
      <c r="H50" s="5"/>
      <c r="I50" s="5"/>
      <c r="J50" s="33">
        <f>(J25*J39)</f>
        <v>0.0016928000000000004</v>
      </c>
      <c r="K50" s="32">
        <f>K13*J50</f>
        <v>0</v>
      </c>
    </row>
    <row r="51" spans="1:11" ht="12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8"/>
    </row>
    <row r="52" spans="1:11" ht="12" customHeight="1">
      <c r="A52" s="7" t="s">
        <v>51</v>
      </c>
      <c r="B52" s="5"/>
      <c r="C52" s="5"/>
      <c r="D52" s="5"/>
      <c r="E52" s="5"/>
      <c r="F52" s="5"/>
      <c r="G52" s="5"/>
      <c r="H52" s="5"/>
      <c r="I52" s="5"/>
      <c r="J52" s="9" t="s">
        <v>11</v>
      </c>
      <c r="K52" s="8" t="s">
        <v>12</v>
      </c>
    </row>
    <row r="53" spans="1:11" ht="12" customHeight="1">
      <c r="A53" s="7"/>
      <c r="B53" s="5"/>
      <c r="C53" s="5"/>
      <c r="D53" s="5"/>
      <c r="E53" s="5"/>
      <c r="F53" s="5"/>
      <c r="G53" s="5"/>
      <c r="H53" s="5"/>
      <c r="I53" s="5"/>
      <c r="J53" s="33">
        <f>J50+J46+J42+J36+J25</f>
        <v>0.7448624000000001</v>
      </c>
      <c r="K53" s="32">
        <f>K50+K46+K42+K36+K25</f>
        <v>0</v>
      </c>
    </row>
    <row r="54" spans="1:11" ht="12" customHeight="1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11">
        <f>SUM(K13,K53)</f>
        <v>0</v>
      </c>
    </row>
    <row r="58" spans="1:11" ht="12.75">
      <c r="A58" s="283" t="s">
        <v>53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38" t="s">
        <v>12</v>
      </c>
    </row>
    <row r="59" spans="1:11" ht="12.75">
      <c r="A59" s="10" t="s">
        <v>13</v>
      </c>
      <c r="B59" s="40" t="s">
        <v>67</v>
      </c>
      <c r="C59" s="40"/>
      <c r="D59" s="40"/>
      <c r="E59" s="40"/>
      <c r="F59" s="40"/>
      <c r="G59" s="40"/>
      <c r="H59" s="40"/>
      <c r="I59" s="40"/>
      <c r="J59" s="46"/>
      <c r="K59" s="201">
        <v>0</v>
      </c>
    </row>
    <row r="60" spans="1:11" ht="12.75">
      <c r="A60" s="10" t="s">
        <v>14</v>
      </c>
      <c r="B60" s="40" t="s">
        <v>0</v>
      </c>
      <c r="C60" s="40"/>
      <c r="D60" s="40"/>
      <c r="E60" s="40"/>
      <c r="F60" s="40"/>
      <c r="G60" s="40"/>
      <c r="H60" s="40"/>
      <c r="I60" s="40"/>
      <c r="J60" s="46"/>
      <c r="K60" s="201"/>
    </row>
    <row r="61" spans="1:11" ht="12.75">
      <c r="A61" s="10" t="s">
        <v>16</v>
      </c>
      <c r="B61" s="40" t="s">
        <v>75</v>
      </c>
      <c r="C61" s="40"/>
      <c r="D61" s="40"/>
      <c r="E61" s="40"/>
      <c r="F61" s="40"/>
      <c r="G61" s="40"/>
      <c r="H61" s="40"/>
      <c r="I61" s="40"/>
      <c r="J61" s="46"/>
      <c r="K61" s="201"/>
    </row>
    <row r="62" spans="1:11" ht="12.75">
      <c r="A62" s="10" t="s">
        <v>18</v>
      </c>
      <c r="B62" s="42" t="s">
        <v>91</v>
      </c>
      <c r="C62" s="40"/>
      <c r="D62" s="40"/>
      <c r="E62" s="40"/>
      <c r="F62" s="40"/>
      <c r="G62" s="40"/>
      <c r="H62" s="40"/>
      <c r="I62" s="40"/>
      <c r="J62" s="46"/>
      <c r="K62" s="201"/>
    </row>
    <row r="63" spans="1:13" ht="12.75">
      <c r="A63" s="10" t="s">
        <v>20</v>
      </c>
      <c r="B63" s="42" t="s">
        <v>76</v>
      </c>
      <c r="C63" s="40"/>
      <c r="D63" s="40"/>
      <c r="E63" s="40"/>
      <c r="F63" s="40"/>
      <c r="G63" s="40"/>
      <c r="H63" s="40"/>
      <c r="I63" s="40"/>
      <c r="J63" s="46"/>
      <c r="K63" s="201">
        <v>0</v>
      </c>
      <c r="M63" s="35"/>
    </row>
    <row r="64" spans="1:13" ht="12.75">
      <c r="A64" s="10" t="s">
        <v>22</v>
      </c>
      <c r="B64" s="67" t="s">
        <v>94</v>
      </c>
      <c r="C64" s="40"/>
      <c r="D64" s="40"/>
      <c r="E64" s="40"/>
      <c r="F64" s="40"/>
      <c r="G64" s="40"/>
      <c r="H64" s="40"/>
      <c r="I64" s="40"/>
      <c r="J64" s="46"/>
      <c r="K64" s="41">
        <v>0</v>
      </c>
      <c r="M64" s="35"/>
    </row>
    <row r="65" spans="1:13" ht="12.75">
      <c r="A65" s="10" t="s">
        <v>23</v>
      </c>
      <c r="B65" s="67" t="s">
        <v>95</v>
      </c>
      <c r="C65" s="40"/>
      <c r="D65" s="40"/>
      <c r="E65" s="40"/>
      <c r="F65" s="40"/>
      <c r="G65" s="40"/>
      <c r="H65" s="40"/>
      <c r="I65" s="40"/>
      <c r="J65" s="46"/>
      <c r="K65" s="41">
        <v>0</v>
      </c>
      <c r="M65" s="35"/>
    </row>
    <row r="66" spans="1:11" s="36" customFormat="1" ht="12.75" customHeight="1">
      <c r="A66" s="264" t="s">
        <v>77</v>
      </c>
      <c r="B66" s="265"/>
      <c r="C66" s="265"/>
      <c r="D66" s="43"/>
      <c r="E66" s="43"/>
      <c r="F66" s="43"/>
      <c r="G66" s="43"/>
      <c r="H66" s="43"/>
      <c r="I66" s="43"/>
      <c r="J66" s="62"/>
      <c r="K66" s="32">
        <f>SUM(K59:K65)</f>
        <v>0</v>
      </c>
    </row>
    <row r="67" spans="1:11" s="36" customFormat="1" ht="12.75" customHeight="1">
      <c r="A67" s="264" t="s">
        <v>92</v>
      </c>
      <c r="B67" s="265"/>
      <c r="C67" s="265"/>
      <c r="D67" s="265"/>
      <c r="E67" s="265"/>
      <c r="F67" s="265"/>
      <c r="G67" s="265"/>
      <c r="H67" s="265"/>
      <c r="I67" s="265"/>
      <c r="J67" s="266"/>
      <c r="K67" s="32">
        <f>K66+K54</f>
        <v>0</v>
      </c>
    </row>
    <row r="68" spans="1:11" ht="12.75">
      <c r="A68" s="45"/>
      <c r="B68" s="40"/>
      <c r="C68" s="40"/>
      <c r="D68" s="40"/>
      <c r="E68" s="40"/>
      <c r="F68" s="40"/>
      <c r="G68" s="40"/>
      <c r="H68" s="40"/>
      <c r="I68" s="40"/>
      <c r="J68" s="46"/>
      <c r="K68" s="47"/>
    </row>
    <row r="69" spans="1:11" ht="12.75">
      <c r="A69" s="29" t="s">
        <v>54</v>
      </c>
      <c r="B69" s="43"/>
      <c r="C69" s="43"/>
      <c r="D69" s="3"/>
      <c r="E69" s="43"/>
      <c r="F69" s="43"/>
      <c r="G69" s="43"/>
      <c r="H69" s="43"/>
      <c r="I69" s="43"/>
      <c r="J69" s="50" t="s">
        <v>11</v>
      </c>
      <c r="K69" s="48" t="s">
        <v>12</v>
      </c>
    </row>
    <row r="70" spans="1:13" ht="12.75">
      <c r="A70" s="39" t="s">
        <v>13</v>
      </c>
      <c r="B70" s="40" t="s">
        <v>55</v>
      </c>
      <c r="C70" s="40"/>
      <c r="D70" s="40"/>
      <c r="E70" s="40"/>
      <c r="F70" s="40"/>
      <c r="G70" s="40"/>
      <c r="H70" s="40"/>
      <c r="I70" s="40"/>
      <c r="J70" s="202"/>
      <c r="K70" s="59">
        <f>K67*J70</f>
        <v>0</v>
      </c>
      <c r="M70" s="27"/>
    </row>
    <row r="71" spans="1:11" ht="12.75">
      <c r="A71" s="39" t="s">
        <v>14</v>
      </c>
      <c r="B71" s="40" t="s">
        <v>56</v>
      </c>
      <c r="C71" s="40"/>
      <c r="D71" s="40"/>
      <c r="E71" s="40"/>
      <c r="F71" s="40"/>
      <c r="G71" s="40"/>
      <c r="H71" s="40"/>
      <c r="I71" s="40"/>
      <c r="J71" s="202"/>
      <c r="K71" s="60">
        <f>(K67+K70)*(J71)</f>
        <v>0</v>
      </c>
    </row>
    <row r="72" spans="1:11" ht="12.75">
      <c r="A72" s="267" t="s">
        <v>57</v>
      </c>
      <c r="B72" s="268"/>
      <c r="C72" s="268"/>
      <c r="D72" s="268"/>
      <c r="E72" s="268"/>
      <c r="F72" s="43"/>
      <c r="G72" s="43"/>
      <c r="H72" s="43"/>
      <c r="I72" s="49"/>
      <c r="J72" s="65">
        <f>SUM(J70:J71)</f>
        <v>0</v>
      </c>
      <c r="K72" s="32">
        <f>SUM(K70:K71)</f>
        <v>0</v>
      </c>
    </row>
    <row r="73" spans="1:14" ht="12.75">
      <c r="A73" s="45"/>
      <c r="B73" s="40"/>
      <c r="C73" s="40"/>
      <c r="D73" s="40"/>
      <c r="E73" s="40"/>
      <c r="F73" s="40"/>
      <c r="G73" s="40"/>
      <c r="H73" s="40"/>
      <c r="I73" s="40"/>
      <c r="J73" s="46"/>
      <c r="K73" s="47"/>
      <c r="N73" s="6"/>
    </row>
    <row r="74" spans="1:11" ht="12.75">
      <c r="A74" s="29" t="s">
        <v>58</v>
      </c>
      <c r="B74" s="43"/>
      <c r="C74" s="43"/>
      <c r="D74" s="43"/>
      <c r="E74" s="43"/>
      <c r="F74" s="43"/>
      <c r="G74" s="43"/>
      <c r="H74" s="43"/>
      <c r="I74" s="43"/>
      <c r="J74" s="44"/>
      <c r="K74" s="37">
        <f>SUM(K54,K66,K72)</f>
        <v>0</v>
      </c>
    </row>
    <row r="75" spans="1:11" ht="12.75">
      <c r="A75" s="45"/>
      <c r="B75" s="40"/>
      <c r="C75" s="40"/>
      <c r="D75" s="40"/>
      <c r="E75" s="40"/>
      <c r="F75" s="40"/>
      <c r="G75" s="40"/>
      <c r="H75" s="40"/>
      <c r="I75" s="40"/>
      <c r="J75" s="46"/>
      <c r="K75" s="47"/>
    </row>
    <row r="76" spans="1:11" ht="12.75">
      <c r="A76" s="29" t="s">
        <v>71</v>
      </c>
      <c r="B76" s="43"/>
      <c r="C76" s="43"/>
      <c r="D76" s="43"/>
      <c r="E76" s="43"/>
      <c r="F76" s="43"/>
      <c r="G76" s="43"/>
      <c r="H76" s="43"/>
      <c r="I76" s="43"/>
      <c r="J76" s="50" t="s">
        <v>11</v>
      </c>
      <c r="K76" s="51" t="s">
        <v>12</v>
      </c>
    </row>
    <row r="77" spans="1:11" ht="12.75">
      <c r="A77" s="39" t="s">
        <v>13</v>
      </c>
      <c r="B77" s="40" t="s">
        <v>78</v>
      </c>
      <c r="C77" s="40"/>
      <c r="D77" s="40"/>
      <c r="E77" s="40"/>
      <c r="F77" s="40"/>
      <c r="G77" s="40"/>
      <c r="H77" s="40"/>
      <c r="I77" s="40"/>
      <c r="J77" s="50"/>
      <c r="K77" s="51"/>
    </row>
    <row r="78" spans="1:11" ht="12.75">
      <c r="A78" s="39" t="s">
        <v>59</v>
      </c>
      <c r="B78" s="40" t="s">
        <v>79</v>
      </c>
      <c r="C78" s="40"/>
      <c r="D78" s="40"/>
      <c r="E78" s="40"/>
      <c r="F78" s="40"/>
      <c r="G78" s="40"/>
      <c r="H78" s="40"/>
      <c r="I78" s="40"/>
      <c r="J78" s="57">
        <v>0.0165</v>
      </c>
      <c r="K78" s="51">
        <f>I87*J78</f>
        <v>0</v>
      </c>
    </row>
    <row r="79" spans="1:11" ht="12.75">
      <c r="A79" s="39" t="s">
        <v>61</v>
      </c>
      <c r="B79" s="40" t="s">
        <v>80</v>
      </c>
      <c r="C79" s="40"/>
      <c r="D79" s="40"/>
      <c r="E79" s="40"/>
      <c r="F79" s="40"/>
      <c r="G79" s="40"/>
      <c r="H79" s="40"/>
      <c r="I79" s="40"/>
      <c r="J79" s="58">
        <v>0.076</v>
      </c>
      <c r="K79" s="48">
        <f>I87*J79</f>
        <v>0</v>
      </c>
    </row>
    <row r="80" spans="1:11" ht="12.75">
      <c r="A80" s="39"/>
      <c r="B80" s="40"/>
      <c r="C80" s="40"/>
      <c r="D80" s="40"/>
      <c r="E80" s="40"/>
      <c r="F80" s="40"/>
      <c r="G80" s="40"/>
      <c r="H80" s="40"/>
      <c r="I80" s="40"/>
      <c r="J80" s="54"/>
      <c r="K80" s="55"/>
    </row>
    <row r="81" spans="1:11" ht="12.75">
      <c r="A81" s="39" t="s">
        <v>14</v>
      </c>
      <c r="B81" s="42" t="s">
        <v>81</v>
      </c>
      <c r="C81" s="40"/>
      <c r="D81" s="40"/>
      <c r="E81" s="40"/>
      <c r="F81" s="40"/>
      <c r="G81" s="40"/>
      <c r="H81" s="40"/>
      <c r="I81" s="40"/>
      <c r="J81" s="54"/>
      <c r="K81" s="55"/>
    </row>
    <row r="82" spans="1:11" ht="12.75">
      <c r="A82" s="39" t="s">
        <v>59</v>
      </c>
      <c r="B82" s="42" t="s">
        <v>82</v>
      </c>
      <c r="C82" s="40"/>
      <c r="D82" s="40"/>
      <c r="E82" s="40"/>
      <c r="F82" s="40"/>
      <c r="G82" s="40"/>
      <c r="H82" s="40"/>
      <c r="I82" s="40"/>
      <c r="J82" s="52">
        <v>0.05</v>
      </c>
      <c r="K82" s="53">
        <f>I87*J82</f>
        <v>0</v>
      </c>
    </row>
    <row r="83" spans="1:16" ht="12.75">
      <c r="A83" s="267" t="s">
        <v>65</v>
      </c>
      <c r="B83" s="268"/>
      <c r="C83" s="268"/>
      <c r="D83" s="268"/>
      <c r="E83" s="268"/>
      <c r="F83" s="43"/>
      <c r="G83" s="43"/>
      <c r="H83" s="43"/>
      <c r="I83" s="43"/>
      <c r="J83" s="52">
        <f>SUM(J76:J82)</f>
        <v>0.14250000000000002</v>
      </c>
      <c r="K83" s="37">
        <f>SUM(K76:K82)</f>
        <v>0</v>
      </c>
      <c r="P83" s="35"/>
    </row>
    <row r="84" spans="1:16" ht="12.75">
      <c r="A84" s="269" t="s">
        <v>83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1"/>
      <c r="N84" s="35"/>
      <c r="P84" s="35"/>
    </row>
    <row r="85" spans="1:16" ht="12.75">
      <c r="A85" s="39" t="s">
        <v>59</v>
      </c>
      <c r="B85" s="40" t="s">
        <v>60</v>
      </c>
      <c r="C85" s="40"/>
      <c r="D85" s="40" t="s">
        <v>93</v>
      </c>
      <c r="E85" s="40"/>
      <c r="F85" s="40"/>
      <c r="G85" s="40"/>
      <c r="H85" s="40"/>
      <c r="I85" s="40">
        <v>0.1425</v>
      </c>
      <c r="J85" s="46"/>
      <c r="K85" s="47"/>
      <c r="P85" s="35"/>
    </row>
    <row r="86" spans="1:11" ht="12.75">
      <c r="A86" s="39" t="s">
        <v>61</v>
      </c>
      <c r="B86" s="40" t="s">
        <v>62</v>
      </c>
      <c r="C86" s="40"/>
      <c r="D86" s="40"/>
      <c r="E86" s="40"/>
      <c r="F86" s="40"/>
      <c r="G86" s="40"/>
      <c r="H86" s="40"/>
      <c r="I86" s="56">
        <f>(K74)</f>
        <v>0</v>
      </c>
      <c r="J86" s="46"/>
      <c r="K86" s="47"/>
    </row>
    <row r="87" spans="1:11" ht="12.75">
      <c r="A87" s="39" t="s">
        <v>63</v>
      </c>
      <c r="B87" s="40" t="s">
        <v>64</v>
      </c>
      <c r="C87" s="40"/>
      <c r="D87" s="66">
        <f>(1-I85)</f>
        <v>0.8575</v>
      </c>
      <c r="E87" s="40"/>
      <c r="F87" s="40"/>
      <c r="G87" s="40"/>
      <c r="H87" s="40"/>
      <c r="I87" s="56">
        <f>(I86/D87)</f>
        <v>0</v>
      </c>
      <c r="J87" s="46"/>
      <c r="K87" s="47"/>
    </row>
    <row r="88" spans="1:11" ht="12.75">
      <c r="A88" s="28"/>
      <c r="B88" s="63"/>
      <c r="C88" s="63"/>
      <c r="D88" s="63"/>
      <c r="E88" s="63"/>
      <c r="F88" s="63"/>
      <c r="G88" s="63"/>
      <c r="H88" s="63"/>
      <c r="I88" s="63"/>
      <c r="J88" s="61"/>
      <c r="K88" s="59"/>
    </row>
    <row r="89" spans="1:11" ht="12.75">
      <c r="A89" s="70" t="s">
        <v>66</v>
      </c>
      <c r="B89" s="70"/>
      <c r="C89" s="70"/>
      <c r="D89" s="70"/>
      <c r="E89" s="70"/>
      <c r="F89" s="70"/>
      <c r="G89" s="70"/>
      <c r="H89" s="70"/>
      <c r="I89" s="70"/>
      <c r="J89" s="70"/>
      <c r="K89" s="37">
        <f>K83+K74</f>
        <v>0</v>
      </c>
    </row>
    <row r="90" spans="1:11" ht="12.75">
      <c r="A90" s="272" t="s">
        <v>148</v>
      </c>
      <c r="B90" s="272"/>
      <c r="C90" s="272"/>
      <c r="D90" s="272"/>
      <c r="E90" s="272"/>
      <c r="F90" s="272"/>
      <c r="G90" s="272"/>
      <c r="H90" s="272"/>
      <c r="I90" s="272"/>
      <c r="J90" s="272"/>
      <c r="K90" s="37">
        <f>K89*1</f>
        <v>0</v>
      </c>
    </row>
    <row r="91" spans="1:11" ht="12.75">
      <c r="A91" s="257" t="s">
        <v>99</v>
      </c>
      <c r="B91" s="258"/>
      <c r="C91" s="258"/>
      <c r="D91" s="258"/>
      <c r="E91" s="258"/>
      <c r="F91" s="258"/>
      <c r="G91" s="258"/>
      <c r="H91" s="258"/>
      <c r="I91" s="258"/>
      <c r="J91" s="259"/>
      <c r="K91" s="37">
        <f>K90*12</f>
        <v>0</v>
      </c>
    </row>
    <row r="92" spans="1:11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8"/>
    </row>
    <row r="93" spans="1:11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71"/>
    </row>
    <row r="94" spans="1:11" ht="13.5" thickBot="1">
      <c r="A94" s="6"/>
      <c r="B94" s="260" t="s">
        <v>184</v>
      </c>
      <c r="C94" s="261"/>
      <c r="D94" s="262"/>
      <c r="E94" s="262"/>
      <c r="F94" s="262"/>
      <c r="G94" s="262"/>
      <c r="H94" s="262"/>
      <c r="I94" s="262"/>
      <c r="J94" s="263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3" ht="12.75">
      <c r="M103" s="35"/>
    </row>
    <row r="104" ht="12.75">
      <c r="M104" s="35"/>
    </row>
  </sheetData>
  <sheetProtection/>
  <mergeCells count="15">
    <mergeCell ref="A1:K1"/>
    <mergeCell ref="A2:K2"/>
    <mergeCell ref="A4:K4"/>
    <mergeCell ref="B45:E45"/>
    <mergeCell ref="B46:D46"/>
    <mergeCell ref="A58:J58"/>
    <mergeCell ref="A91:J91"/>
    <mergeCell ref="B94:C94"/>
    <mergeCell ref="D94:J94"/>
    <mergeCell ref="A66:C66"/>
    <mergeCell ref="A67:J67"/>
    <mergeCell ref="A72:E72"/>
    <mergeCell ref="A83:E83"/>
    <mergeCell ref="A84:K84"/>
    <mergeCell ref="A90:J90"/>
  </mergeCells>
  <printOptions/>
  <pageMargins left="0.7874015748031497" right="0.7874015748031497" top="0.984251968503937" bottom="0.984251968503937" header="0.5118110236220472" footer="0.5118110236220472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Wellkson</dc:creator>
  <cp:keywords/>
  <dc:description/>
  <cp:lastModifiedBy>Usuário do Windows</cp:lastModifiedBy>
  <cp:lastPrinted>2019-09-04T23:22:17Z</cp:lastPrinted>
  <dcterms:created xsi:type="dcterms:W3CDTF">2005-07-18T16:12:33Z</dcterms:created>
  <dcterms:modified xsi:type="dcterms:W3CDTF">2020-08-07T15:17:30Z</dcterms:modified>
  <cp:category/>
  <cp:version/>
  <cp:contentType/>
  <cp:contentStatus/>
</cp:coreProperties>
</file>